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45" windowWidth="12120" windowHeight="9120" activeTab="1"/>
  </bookViews>
  <sheets>
    <sheet name="Force Profile" sheetId="1" r:id="rId1"/>
    <sheet name="Coil Timing" sheetId="2" r:id="rId2"/>
    <sheet name="Sheet3" sheetId="3" r:id="rId3"/>
  </sheets>
  <definedNames>
    <definedName name="_xlnm.Print_Area" localSheetId="1">'Coil Timing'!$A$1:$M$50</definedName>
    <definedName name="_xlnm.Print_Area" localSheetId="0">'Force Profile'!$A:$I</definedName>
  </definedNames>
  <calcPr fullCalcOnLoad="1"/>
</workbook>
</file>

<file path=xl/sharedStrings.xml><?xml version="1.0" encoding="utf-8"?>
<sst xmlns="http://schemas.openxmlformats.org/spreadsheetml/2006/main" count="105" uniqueCount="87">
  <si>
    <t>File:</t>
  </si>
  <si>
    <t>Date:</t>
  </si>
  <si>
    <t>Purp:</t>
  </si>
  <si>
    <t>Analysis of coil gun technology items</t>
  </si>
  <si>
    <t>Projectile</t>
  </si>
  <si>
    <t>Item</t>
  </si>
  <si>
    <t>Description</t>
  </si>
  <si>
    <t>1 1/4" drywall screw, 31.6mm long</t>
  </si>
  <si>
    <t>Power</t>
  </si>
  <si>
    <t>Measurements</t>
  </si>
  <si>
    <t>height</t>
  </si>
  <si>
    <t>Method</t>
  </si>
  <si>
    <t>Stand screw on table, tip pointing up.</t>
  </si>
  <si>
    <t>Set height from bottom of coil to table.</t>
  </si>
  <si>
    <t>(mm)</t>
  </si>
  <si>
    <t>(volts)</t>
  </si>
  <si>
    <t>Record voltage at which screw is lifted, ie, 1G of force.</t>
  </si>
  <si>
    <t>Fmax</t>
  </si>
  <si>
    <t>(G)</t>
  </si>
  <si>
    <t>Compute max possible Force at max voltage:  Fmax = Vmax / v</t>
  </si>
  <si>
    <t>Vmax</t>
  </si>
  <si>
    <t>Lscrew</t>
  </si>
  <si>
    <t>v</t>
  </si>
  <si>
    <t>mm</t>
  </si>
  <si>
    <t>Depth</t>
  </si>
  <si>
    <t>Force 1G</t>
  </si>
  <si>
    <t>Force Avg</t>
  </si>
  <si>
    <t>Avg force for this and next 17 samples</t>
  </si>
  <si>
    <t>Page:</t>
  </si>
  <si>
    <t>Force Profile</t>
  </si>
  <si>
    <t>Acceleration Profile</t>
  </si>
  <si>
    <t>(from page 1)</t>
  </si>
  <si>
    <t>Force Profile (Each Coil)</t>
  </si>
  <si>
    <t>Position</t>
  </si>
  <si>
    <t>Force</t>
  </si>
  <si>
    <t>Time</t>
  </si>
  <si>
    <t>(sec)</t>
  </si>
  <si>
    <t>Speed</t>
  </si>
  <si>
    <t>(m/s)</t>
  </si>
  <si>
    <t>Coil</t>
  </si>
  <si>
    <t>(ft/sec)</t>
  </si>
  <si>
    <t>Constants:</t>
  </si>
  <si>
    <t>G =</t>
  </si>
  <si>
    <t>m/s/s</t>
  </si>
  <si>
    <t>Accel</t>
  </si>
  <si>
    <t>(m/s/s)</t>
  </si>
  <si>
    <t>Coil Timing Results:</t>
  </si>
  <si>
    <t>Coil#</t>
  </si>
  <si>
    <t>TimeOn</t>
  </si>
  <si>
    <t>TimeOff</t>
  </si>
  <si>
    <t>Elapsed</t>
  </si>
  <si>
    <t>(msec)</t>
  </si>
  <si>
    <t>ExitSpeed</t>
  </si>
  <si>
    <t>(fps)</t>
  </si>
  <si>
    <t>Avg force for this and next 15 samples</t>
  </si>
  <si>
    <t>18mm</t>
  </si>
  <si>
    <t>16mm</t>
  </si>
  <si>
    <t>14mm</t>
  </si>
  <si>
    <t>Avg force for this and next 19 samples</t>
  </si>
  <si>
    <t>20mm</t>
  </si>
  <si>
    <t>Avg force for this and next 21 samples</t>
  </si>
  <si>
    <t>22mm</t>
  </si>
  <si>
    <t>Avg force for this and next 23 samples</t>
  </si>
  <si>
    <t>24mm</t>
  </si>
  <si>
    <t>Coil Length</t>
  </si>
  <si>
    <t>force between a 24mm (long) coil and</t>
  </si>
  <si>
    <t>Note:</t>
  </si>
  <si>
    <t>There's only a 10% difference in average</t>
  </si>
  <si>
    <t>a 12mm (short) coil.  Not significant.</t>
  </si>
  <si>
    <t>12mm</t>
  </si>
  <si>
    <t>Avg force for this and next 13</t>
  </si>
  <si>
    <t>d:\My Documents\Excel Files\hansen\Coil Gun 24ga.xls</t>
  </si>
  <si>
    <t>Coil#3</t>
  </si>
  <si>
    <t>228' of 24ga in 790 turns across 40.35mm, R=5.0-ohm</t>
  </si>
  <si>
    <t>Coil#4</t>
  </si>
  <si>
    <t>228' of 24ga in 790 turns across 40.35mm, R=5.1-ohm</t>
  </si>
  <si>
    <t>Train d.c. supply, 12.5v max into 10.1-ohm</t>
  </si>
  <si>
    <t>&gt;12.5</t>
  </si>
  <si>
    <t>Compute depth tip of screw has entered into coil, Depth = Lscrew-height</t>
  </si>
  <si>
    <t>Counter Res =</t>
  </si>
  <si>
    <t>counts</t>
  </si>
  <si>
    <t>(counts)</t>
  </si>
  <si>
    <t>(Freq =</t>
  </si>
  <si>
    <t>kHz)</t>
  </si>
  <si>
    <t>Ending Time (msec) =</t>
  </si>
  <si>
    <t>Amax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</si>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</sst>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9.2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7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2" fontId="4" fillId="0" borderId="7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4" fillId="3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164" fontId="0" fillId="0" borderId="0" xfId="0" applyNumberFormat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164" fontId="3" fillId="0" borderId="7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13" borderId="0" xfId="0" applyNumberFormat="1" applyFont="1" applyFill="1" applyAlignment="1">
      <alignment/>
    </xf>
    <xf numFmtId="1" fontId="0" fillId="13" borderId="0" xfId="0" applyNumberFormat="1" applyFont="1" applyFill="1" applyBorder="1" applyAlignment="1">
      <alignment/>
    </xf>
    <xf numFmtId="1" fontId="4" fillId="13" borderId="4" xfId="0" applyNumberFormat="1" applyFont="1" applyFill="1" applyBorder="1" applyAlignment="1">
      <alignment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/>
    </xf>
    <xf numFmtId="164" fontId="4" fillId="0" borderId="6" xfId="0" applyNumberFormat="1" applyFont="1" applyBorder="1" applyAlignment="1">
      <alignment/>
    </xf>
    <xf numFmtId="1" fontId="4" fillId="13" borderId="6" xfId="0" applyNumberFormat="1" applyFont="1" applyFill="1" applyBorder="1" applyAlignment="1">
      <alignment/>
    </xf>
    <xf numFmtId="165" fontId="3" fillId="0" borderId="7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Magnetic Strength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75"/>
          <c:w val="0.9265"/>
          <c:h val="0.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'Force Profile'!$E$59</c:f>
              <c:strCache>
                <c:ptCount val="1"/>
                <c:pt idx="0">
                  <c:v>Depth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'Force Profile'!$E$60:$E$1013</c:f>
              <c:numCache/>
            </c:numRef>
          </c:xVal>
          <c:yVal>
            <c:numRef>
              <c:f>'Force Profile'!$D$60:$D$101</c:f>
              <c:numCache/>
            </c:numRef>
          </c:yVal>
          <c:smooth val="0"/>
        </c:ser>
        <c:axId val="51520538"/>
        <c:axId val="61031659"/>
      </c:scatterChart>
      <c:valAx>
        <c:axId val="51520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Into Coil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031659"/>
        <c:crosses val="autoZero"/>
        <c:crossBetween val="midCat"/>
        <c:dispUnits/>
      </c:valAx>
      <c:valAx>
        <c:axId val="61031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Force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Projectile Speed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575"/>
          <c:w val="0.932"/>
          <c:h val="0.78725"/>
        </c:manualLayout>
      </c:layout>
      <c:lineChart>
        <c:grouping val="standard"/>
        <c:varyColors val="0"/>
        <c:ser>
          <c:idx val="1"/>
          <c:order val="0"/>
          <c:tx>
            <c:strRef>
              <c:f>'Coil Timing'!$C$54</c:f>
              <c:strCache>
                <c:ptCount val="1"/>
                <c:pt idx="0">
                  <c:v>Force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'Coil Timing'!$C$55:$C$360</c:f>
              <c:numCache/>
            </c:numRef>
          </c:val>
          <c:smooth val="0"/>
        </c:ser>
        <c:ser>
          <c:idx val="4"/>
          <c:order val="1"/>
          <c:tx>
            <c:strRef>
              <c:f>'Coil Timing'!$F$54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'Coil Timing'!$F$55:$F$360</c:f>
              <c:numCache/>
            </c:numRef>
          </c:val>
          <c:smooth val="0"/>
        </c:ser>
        <c:axId val="12414020"/>
        <c:axId val="44617317"/>
      </c:lineChart>
      <c:catAx>
        <c:axId val="124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Position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45"/>
          <c:y val="0.56375"/>
          <c:w val="0.11275"/>
          <c:h val="0.1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7</xdr:col>
      <xdr:colOff>428625</xdr:colOff>
      <xdr:row>37</xdr:row>
      <xdr:rowOff>19050</xdr:rowOff>
    </xdr:to>
    <xdr:graphicFrame>
      <xdr:nvGraphicFramePr>
        <xdr:cNvPr id="1" name="Chart 73"/>
        <xdr:cNvGraphicFramePr/>
      </xdr:nvGraphicFramePr>
      <xdr:xfrm>
        <a:off x="19050" y="2752725"/>
        <a:ext cx="4752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152400</xdr:rowOff>
    </xdr:from>
    <xdr:to>
      <xdr:col>12</xdr:col>
      <xdr:colOff>171450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14300" y="4752975"/>
        <a:ext cx="5829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D102" sqref="D102"/>
    </sheetView>
  </sheetViews>
  <sheetFormatPr defaultColWidth="9.140625" defaultRowHeight="12.75"/>
  <cols>
    <col min="6" max="12" width="9.7109375" style="0" customWidth="1"/>
  </cols>
  <sheetData>
    <row r="1" spans="1:2" ht="12.75">
      <c r="A1" t="s">
        <v>0</v>
      </c>
      <c r="B1" t="s">
        <v>71</v>
      </c>
    </row>
    <row r="2" spans="1:2" ht="12.75">
      <c r="A2" t="s">
        <v>1</v>
      </c>
      <c r="B2" s="1">
        <f ca="1">TODAY()</f>
        <v>36114</v>
      </c>
    </row>
    <row r="3" spans="1:2" ht="12.75">
      <c r="A3" t="s">
        <v>2</v>
      </c>
      <c r="B3" t="s">
        <v>3</v>
      </c>
    </row>
    <row r="4" spans="1:2" ht="12.75">
      <c r="A4" t="s">
        <v>28</v>
      </c>
      <c r="B4" t="s">
        <v>29</v>
      </c>
    </row>
    <row r="6" spans="2:3" ht="12.75">
      <c r="B6" s="4" t="s">
        <v>5</v>
      </c>
      <c r="C6" s="10" t="s">
        <v>6</v>
      </c>
    </row>
    <row r="7" spans="2:3" ht="12.75">
      <c r="B7" t="s">
        <v>72</v>
      </c>
      <c r="C7" t="s">
        <v>73</v>
      </c>
    </row>
    <row r="8" spans="2:3" ht="12.75">
      <c r="B8" t="s">
        <v>74</v>
      </c>
      <c r="C8" t="s">
        <v>75</v>
      </c>
    </row>
    <row r="9" spans="2:3" ht="12.75">
      <c r="B9" t="s">
        <v>4</v>
      </c>
      <c r="C9" t="s">
        <v>7</v>
      </c>
    </row>
    <row r="10" spans="2:3" ht="12.75">
      <c r="B10" t="s">
        <v>8</v>
      </c>
      <c r="C10" t="s">
        <v>76</v>
      </c>
    </row>
    <row r="12" spans="2:3" ht="12.75">
      <c r="B12" t="s">
        <v>11</v>
      </c>
      <c r="C12" t="s">
        <v>12</v>
      </c>
    </row>
    <row r="13" ht="12.75">
      <c r="C13" t="s">
        <v>13</v>
      </c>
    </row>
    <row r="14" ht="12.75">
      <c r="C14" t="s">
        <v>16</v>
      </c>
    </row>
    <row r="15" ht="12.75">
      <c r="C15" t="s">
        <v>19</v>
      </c>
    </row>
    <row r="16" ht="12.75">
      <c r="C16" t="s">
        <v>78</v>
      </c>
    </row>
    <row r="52" spans="3:6" ht="12.75">
      <c r="C52" s="5"/>
      <c r="F52" t="s">
        <v>62</v>
      </c>
    </row>
    <row r="53" spans="2:7" ht="12.75">
      <c r="B53" t="s">
        <v>20</v>
      </c>
      <c r="C53" s="5">
        <v>12.5</v>
      </c>
      <c r="D53" t="s">
        <v>22</v>
      </c>
      <c r="G53" t="s">
        <v>60</v>
      </c>
    </row>
    <row r="54" spans="2:8" ht="12.75">
      <c r="B54" t="s">
        <v>21</v>
      </c>
      <c r="C54" s="5">
        <v>31.6</v>
      </c>
      <c r="D54" t="s">
        <v>23</v>
      </c>
      <c r="H54" t="s">
        <v>58</v>
      </c>
    </row>
    <row r="55" spans="2:9" ht="12.75">
      <c r="B55" t="s">
        <v>85</v>
      </c>
      <c r="C55" s="83">
        <f>+C53/5</f>
        <v>2.5</v>
      </c>
      <c r="D55" t="s">
        <v>86</v>
      </c>
      <c r="I55" t="s">
        <v>27</v>
      </c>
    </row>
    <row r="56" spans="4:10" ht="12.75">
      <c r="D56" s="7"/>
      <c r="J56" t="s">
        <v>54</v>
      </c>
    </row>
    <row r="57" spans="2:11" ht="12.75">
      <c r="B57" s="2" t="s">
        <v>9</v>
      </c>
      <c r="F57" s="2" t="s">
        <v>64</v>
      </c>
      <c r="K57" t="s">
        <v>70</v>
      </c>
    </row>
    <row r="58" spans="2:12" ht="12.75">
      <c r="B58" s="3" t="s">
        <v>14</v>
      </c>
      <c r="C58" s="3" t="s">
        <v>15</v>
      </c>
      <c r="D58" s="3" t="s">
        <v>18</v>
      </c>
      <c r="E58" s="3" t="s">
        <v>14</v>
      </c>
      <c r="F58" s="3" t="s">
        <v>63</v>
      </c>
      <c r="G58" s="3" t="s">
        <v>61</v>
      </c>
      <c r="H58" s="3" t="s">
        <v>59</v>
      </c>
      <c r="I58" s="3" t="s">
        <v>55</v>
      </c>
      <c r="J58" s="3" t="s">
        <v>56</v>
      </c>
      <c r="K58" s="3" t="s">
        <v>57</v>
      </c>
      <c r="L58" s="3" t="s">
        <v>69</v>
      </c>
    </row>
    <row r="59" spans="2:12" s="8" customFormat="1" ht="12.75">
      <c r="B59" s="9" t="s">
        <v>10</v>
      </c>
      <c r="C59" s="9" t="s">
        <v>25</v>
      </c>
      <c r="D59" s="9" t="s">
        <v>17</v>
      </c>
      <c r="E59" s="9" t="s">
        <v>24</v>
      </c>
      <c r="F59" s="8" t="s">
        <v>26</v>
      </c>
      <c r="G59" s="8" t="s">
        <v>26</v>
      </c>
      <c r="H59" s="8" t="s">
        <v>26</v>
      </c>
      <c r="I59" s="8" t="s">
        <v>26</v>
      </c>
      <c r="J59" s="8" t="s">
        <v>26</v>
      </c>
      <c r="K59" s="8" t="s">
        <v>26</v>
      </c>
      <c r="L59" s="8" t="s">
        <v>26</v>
      </c>
    </row>
    <row r="60" spans="2:12" ht="12.75">
      <c r="B60" s="5">
        <v>38</v>
      </c>
      <c r="C60" s="6" t="s">
        <v>77</v>
      </c>
      <c r="D60" s="7"/>
      <c r="E60">
        <f aca="true" t="shared" si="0" ref="E60:E103">+$C$54-B60</f>
        <v>-6.399999999999999</v>
      </c>
      <c r="F60" s="7">
        <f>AVERAGE($D60:$D82)</f>
        <v>3.877187180331453</v>
      </c>
      <c r="G60" s="7">
        <f aca="true" t="shared" si="1" ref="G60:G66">AVERAGE($D60:$D81)</f>
        <v>3.7585465393480257</v>
      </c>
      <c r="H60" s="7">
        <f aca="true" t="shared" si="2" ref="H60:H66">AVERAGE($D60:$D79)</f>
        <v>3.4901872117417088</v>
      </c>
      <c r="I60" s="7">
        <f aca="true" t="shared" si="3" ref="I60:I66">AVERAGE(D60:D77)</f>
        <v>3.180721976845786</v>
      </c>
      <c r="J60" s="7">
        <f aca="true" t="shared" si="4" ref="J60:J66">AVERAGE($D60:$D75)</f>
        <v>2.866972863190479</v>
      </c>
      <c r="K60" s="7">
        <f aca="true" t="shared" si="5" ref="K60:K66">AVERAGE($D60:$D73)</f>
        <v>2.5561111975317496</v>
      </c>
      <c r="L60" s="7">
        <f aca="true" t="shared" si="6" ref="L60:L66">AVERAGE($D60:$D71)</f>
        <v>2.2575110754916</v>
      </c>
    </row>
    <row r="61" spans="2:12" ht="12.75">
      <c r="B61" s="5">
        <v>37</v>
      </c>
      <c r="C61" s="6" t="s">
        <v>77</v>
      </c>
      <c r="D61" s="7"/>
      <c r="E61">
        <f aca="true" t="shared" si="7" ref="E61:E66">+$C$54-B61</f>
        <v>-5.399999999999999</v>
      </c>
      <c r="F61" s="7">
        <f aca="true" t="shared" si="8" ref="F61:F90">AVERAGE($D61:$D83)</f>
        <v>3.9923266907825874</v>
      </c>
      <c r="G61" s="7">
        <f t="shared" si="1"/>
        <v>3.877187180331453</v>
      </c>
      <c r="H61" s="7">
        <f t="shared" si="2"/>
        <v>3.635440516386882</v>
      </c>
      <c r="I61" s="7">
        <f t="shared" si="3"/>
        <v>3.3278452830206326</v>
      </c>
      <c r="J61" s="7">
        <f t="shared" si="4"/>
        <v>3.038160179557491</v>
      </c>
      <c r="K61" s="7">
        <f t="shared" si="5"/>
        <v>2.7028938526666697</v>
      </c>
      <c r="L61" s="7">
        <f t="shared" si="6"/>
        <v>2.3966354129813445</v>
      </c>
    </row>
    <row r="62" spans="2:12" ht="12.75">
      <c r="B62" s="5">
        <v>36</v>
      </c>
      <c r="C62" s="6">
        <v>12</v>
      </c>
      <c r="D62" s="7">
        <f aca="true" t="shared" si="9" ref="D62:D68">+$C$53/C62</f>
        <v>1.0416666666666667</v>
      </c>
      <c r="E62">
        <f t="shared" si="7"/>
        <v>-4.399999999999999</v>
      </c>
      <c r="F62" s="7">
        <f t="shared" si="8"/>
        <v>4.101808863647113</v>
      </c>
      <c r="G62" s="7">
        <f t="shared" si="1"/>
        <v>3.9923266907825874</v>
      </c>
      <c r="H62" s="7">
        <f t="shared" si="2"/>
        <v>3.7585465393480257</v>
      </c>
      <c r="I62" s="7">
        <f t="shared" si="3"/>
        <v>3.4901872117417088</v>
      </c>
      <c r="J62" s="7">
        <f t="shared" si="4"/>
        <v>3.180721976845786</v>
      </c>
      <c r="K62" s="7">
        <f t="shared" si="5"/>
        <v>2.866972863190479</v>
      </c>
      <c r="L62" s="7">
        <f t="shared" si="6"/>
        <v>2.5561111975317496</v>
      </c>
    </row>
    <row r="63" spans="2:12" ht="12.75">
      <c r="B63" s="5">
        <v>35</v>
      </c>
      <c r="C63" s="6">
        <v>9.8</v>
      </c>
      <c r="D63" s="7">
        <f t="shared" si="9"/>
        <v>1.2755102040816326</v>
      </c>
      <c r="E63">
        <f t="shared" si="7"/>
        <v>-3.3999999999999986</v>
      </c>
      <c r="F63" s="7">
        <f t="shared" si="8"/>
        <v>4.350291041477116</v>
      </c>
      <c r="G63" s="7">
        <f t="shared" si="1"/>
        <v>4.240906236237133</v>
      </c>
      <c r="H63" s="7">
        <f t="shared" si="2"/>
        <v>4.018963206014692</v>
      </c>
      <c r="I63" s="7">
        <f t="shared" si="3"/>
        <v>3.7795390635935604</v>
      </c>
      <c r="J63" s="7">
        <f t="shared" si="4"/>
        <v>3.4707314465427554</v>
      </c>
      <c r="K63" s="7">
        <f t="shared" si="5"/>
        <v>3.1807668590496925</v>
      </c>
      <c r="L63" s="7">
        <f t="shared" si="6"/>
        <v>2.8413294515000036</v>
      </c>
    </row>
    <row r="64" spans="2:12" ht="12.75">
      <c r="B64" s="5">
        <v>34</v>
      </c>
      <c r="C64" s="6">
        <v>8.1</v>
      </c>
      <c r="D64" s="7">
        <f t="shared" si="9"/>
        <v>1.5432098765432098</v>
      </c>
      <c r="E64">
        <f t="shared" si="7"/>
        <v>-2.3999999999999986</v>
      </c>
      <c r="F64" s="7">
        <f t="shared" si="8"/>
        <v>4.585464162108769</v>
      </c>
      <c r="G64" s="7">
        <f t="shared" si="1"/>
        <v>4.490053806813275</v>
      </c>
      <c r="H64" s="7">
        <f t="shared" si="2"/>
        <v>4.275700516323431</v>
      </c>
      <c r="I64" s="7">
        <f t="shared" si="3"/>
        <v>4.047430773122901</v>
      </c>
      <c r="J64" s="7">
        <f t="shared" si="4"/>
        <v>3.7816370587876538</v>
      </c>
      <c r="K64" s="7">
        <f t="shared" si="5"/>
        <v>3.46959819705602</v>
      </c>
      <c r="L64" s="7">
        <f t="shared" si="6"/>
        <v>3.1517036011598676</v>
      </c>
    </row>
    <row r="65" spans="2:12" ht="12.75">
      <c r="B65" s="5">
        <v>33</v>
      </c>
      <c r="C65" s="6">
        <v>6.7</v>
      </c>
      <c r="D65" s="7">
        <f t="shared" si="9"/>
        <v>1.8656716417910448</v>
      </c>
      <c r="E65">
        <f t="shared" si="7"/>
        <v>-1.3999999999999986</v>
      </c>
      <c r="F65" s="7">
        <f t="shared" si="8"/>
        <v>4.804409270451284</v>
      </c>
      <c r="G65" s="7">
        <f t="shared" si="1"/>
        <v>4.723748447816295</v>
      </c>
      <c r="H65" s="7">
        <f t="shared" si="2"/>
        <v>4.524060855829605</v>
      </c>
      <c r="I65" s="7">
        <f t="shared" si="3"/>
        <v>4.308919113314945</v>
      </c>
      <c r="J65" s="7">
        <f t="shared" si="4"/>
        <v>4.075811441503704</v>
      </c>
      <c r="K65" s="7">
        <f t="shared" si="5"/>
        <v>3.765213076004233</v>
      </c>
      <c r="L65" s="7">
        <f t="shared" si="6"/>
        <v>3.4760013288392386</v>
      </c>
    </row>
    <row r="66" spans="2:12" ht="12.75">
      <c r="B66" s="5">
        <v>32</v>
      </c>
      <c r="C66" s="6">
        <v>5.7</v>
      </c>
      <c r="D66" s="7">
        <f t="shared" si="9"/>
        <v>2.1929824561403506</v>
      </c>
      <c r="E66">
        <f t="shared" si="7"/>
        <v>-0.3999999999999986</v>
      </c>
      <c r="F66" s="7">
        <f t="shared" si="8"/>
        <v>5.009334302043893</v>
      </c>
      <c r="G66" s="7">
        <f t="shared" si="1"/>
        <v>4.937988253572204</v>
      </c>
      <c r="H66" s="7">
        <f t="shared" si="2"/>
        <v>4.76861511157789</v>
      </c>
      <c r="I66" s="7">
        <f t="shared" si="3"/>
        <v>4.5613960448963535</v>
      </c>
      <c r="J66" s="7">
        <f t="shared" si="4"/>
        <v>4.340304524867372</v>
      </c>
      <c r="K66" s="7">
        <f t="shared" si="5"/>
        <v>4.078379387304872</v>
      </c>
      <c r="L66" s="7">
        <f t="shared" si="6"/>
        <v>3.7637911033708353</v>
      </c>
    </row>
    <row r="67" spans="2:12" ht="12.75">
      <c r="B67" s="5">
        <v>31</v>
      </c>
      <c r="C67" s="6">
        <v>5.2</v>
      </c>
      <c r="D67" s="7">
        <f t="shared" si="9"/>
        <v>2.4038461538461537</v>
      </c>
      <c r="E67">
        <f t="shared" si="0"/>
        <v>0.6000000000000014</v>
      </c>
      <c r="F67" s="7">
        <f t="shared" si="8"/>
        <v>5.200028428664793</v>
      </c>
      <c r="G67" s="7">
        <f aca="true" t="shared" si="10" ref="G67:G92">AVERAGE($D67:$D88)</f>
        <v>5.137350295039509</v>
      </c>
      <c r="H67" s="7">
        <f aca="true" t="shared" si="11" ref="H67:H94">AVERAGE($D67:$D86)</f>
        <v>4.9931905877013545</v>
      </c>
      <c r="I67" s="7">
        <f aca="true" t="shared" si="12" ref="I67:I96">AVERAGE(D67:D84)</f>
        <v>4.8012535010367055</v>
      </c>
      <c r="J67" s="7">
        <f aca="true" t="shared" si="13" ref="J67:J98">AVERAGE($D67:$D82)</f>
        <v>4.593868121358601</v>
      </c>
      <c r="K67" s="7">
        <f aca="true" t="shared" si="14" ref="K67:K100">AVERAGE($D67:$D80)</f>
        <v>4.368166354723419</v>
      </c>
      <c r="L67" s="7">
        <f aca="true" t="shared" si="15" ref="L67:L102">AVERAGE($D67:$D78)</f>
        <v>4.054527413843989</v>
      </c>
    </row>
    <row r="68" spans="2:12" ht="12.75">
      <c r="B68" s="5">
        <v>30</v>
      </c>
      <c r="C68" s="6">
        <v>4.6</v>
      </c>
      <c r="D68" s="7">
        <f t="shared" si="9"/>
        <v>2.717391304347826</v>
      </c>
      <c r="E68">
        <f t="shared" si="0"/>
        <v>1.6000000000000014</v>
      </c>
      <c r="F68" s="7">
        <f t="shared" si="8"/>
        <v>5.381554568428919</v>
      </c>
      <c r="G68" s="7">
        <f t="shared" si="10"/>
        <v>5.327127622974731</v>
      </c>
      <c r="H68" s="7">
        <f t="shared" si="11"/>
        <v>5.201945648430099</v>
      </c>
      <c r="I68" s="7">
        <f t="shared" si="12"/>
        <v>5.043081867865072</v>
      </c>
      <c r="J68" s="7">
        <f t="shared" si="13"/>
        <v>4.8442687623842415</v>
      </c>
      <c r="K68" s="7">
        <f t="shared" si="14"/>
        <v>4.6320031277065326</v>
      </c>
      <c r="L68" s="7">
        <f t="shared" si="15"/>
        <v>4.375040234356809</v>
      </c>
    </row>
    <row r="69" spans="2:12" ht="12.75">
      <c r="B69" s="5">
        <v>29</v>
      </c>
      <c r="C69" s="5">
        <v>4.2</v>
      </c>
      <c r="D69" s="7">
        <f aca="true" t="shared" si="16" ref="D69:D101">+$C$53/C69</f>
        <v>2.9761904761904763</v>
      </c>
      <c r="E69">
        <f t="shared" si="0"/>
        <v>2.6000000000000014</v>
      </c>
      <c r="F69" s="7">
        <f t="shared" si="8"/>
        <v>5.558775740451603</v>
      </c>
      <c r="G69" s="7">
        <f t="shared" si="10"/>
        <v>5.502652898614423</v>
      </c>
      <c r="H69" s="7">
        <f t="shared" si="11"/>
        <v>5.39502345163376</v>
      </c>
      <c r="I69" s="7">
        <f t="shared" si="12"/>
        <v>5.2634763497685055</v>
      </c>
      <c r="J69" s="7">
        <f t="shared" si="13"/>
        <v>5.081332847529169</v>
      </c>
      <c r="K69" s="7">
        <f t="shared" si="14"/>
        <v>4.884332320253116</v>
      </c>
      <c r="L69" s="7">
        <f t="shared" si="15"/>
        <v>4.669424292327823</v>
      </c>
    </row>
    <row r="70" spans="2:12" ht="12.75">
      <c r="B70" s="5">
        <v>28</v>
      </c>
      <c r="C70" s="5">
        <v>4.05</v>
      </c>
      <c r="D70" s="7">
        <f t="shared" si="16"/>
        <v>3.0864197530864197</v>
      </c>
      <c r="E70">
        <f t="shared" si="0"/>
        <v>3.6000000000000014</v>
      </c>
      <c r="F70" s="7">
        <f t="shared" si="8"/>
        <v>5.723148187432747</v>
      </c>
      <c r="G70" s="7">
        <f t="shared" si="10"/>
        <v>5.676165979736201</v>
      </c>
      <c r="H70" s="7">
        <f t="shared" si="11"/>
        <v>5.575161296245289</v>
      </c>
      <c r="I70" s="7">
        <f t="shared" si="12"/>
        <v>5.463629510447983</v>
      </c>
      <c r="J70" s="7">
        <f t="shared" si="13"/>
        <v>5.317618240064562</v>
      </c>
      <c r="K70" s="7">
        <f t="shared" si="14"/>
        <v>5.129622744114969</v>
      </c>
      <c r="L70" s="7">
        <f t="shared" si="15"/>
        <v>4.929538500612764</v>
      </c>
    </row>
    <row r="71" spans="2:12" ht="12.75">
      <c r="B71" s="5">
        <v>27</v>
      </c>
      <c r="C71" s="5">
        <v>3.6</v>
      </c>
      <c r="D71" s="7">
        <f t="shared" si="16"/>
        <v>3.4722222222222223</v>
      </c>
      <c r="E71">
        <f t="shared" si="0"/>
        <v>4.600000000000001</v>
      </c>
      <c r="F71" s="7">
        <f t="shared" si="8"/>
        <v>5.860695154689858</v>
      </c>
      <c r="G71" s="7">
        <f t="shared" si="10"/>
        <v>5.842999479903034</v>
      </c>
      <c r="H71" s="7">
        <f t="shared" si="11"/>
        <v>5.749787677012021</v>
      </c>
      <c r="I71" s="7">
        <f t="shared" si="12"/>
        <v>5.657658822411017</v>
      </c>
      <c r="J71" s="7">
        <f t="shared" si="13"/>
        <v>5.542497754159762</v>
      </c>
      <c r="K71" s="7">
        <f t="shared" si="14"/>
        <v>5.374193952227843</v>
      </c>
      <c r="L71" s="7">
        <f t="shared" si="15"/>
        <v>5.193170187855561</v>
      </c>
    </row>
    <row r="72" spans="2:12" ht="12.75">
      <c r="B72" s="5">
        <v>26</v>
      </c>
      <c r="C72" s="5">
        <v>3.3</v>
      </c>
      <c r="D72" s="7">
        <f t="shared" si="16"/>
        <v>3.787878787878788</v>
      </c>
      <c r="E72">
        <f t="shared" si="0"/>
        <v>5.600000000000001</v>
      </c>
      <c r="F72" s="7">
        <f t="shared" si="8"/>
        <v>5.968528142957629</v>
      </c>
      <c r="G72" s="7">
        <f t="shared" si="10"/>
        <v>5.969262106165659</v>
      </c>
      <c r="H72" s="7">
        <f t="shared" si="11"/>
        <v>5.915850478944388</v>
      </c>
      <c r="I72" s="7">
        <f t="shared" si="12"/>
        <v>5.8302546638665085</v>
      </c>
      <c r="J72" s="7">
        <f t="shared" si="13"/>
        <v>5.73666807579719</v>
      </c>
      <c r="K72" s="7">
        <f t="shared" si="14"/>
        <v>5.608803561837454</v>
      </c>
      <c r="L72" s="7">
        <f t="shared" si="15"/>
        <v>5.438006370191744</v>
      </c>
    </row>
    <row r="73" spans="2:12" ht="12.75">
      <c r="B73" s="5">
        <v>25</v>
      </c>
      <c r="C73" s="5">
        <v>2.9</v>
      </c>
      <c r="D73" s="7">
        <f t="shared" si="16"/>
        <v>4.310344827586207</v>
      </c>
      <c r="E73">
        <f t="shared" si="0"/>
        <v>6.600000000000001</v>
      </c>
      <c r="F73" s="7">
        <f t="shared" si="8"/>
        <v>6.060195431097435</v>
      </c>
      <c r="G73" s="7">
        <f t="shared" si="10"/>
        <v>6.067648568188486</v>
      </c>
      <c r="H73" s="7">
        <f t="shared" si="11"/>
        <v>6.064294377388286</v>
      </c>
      <c r="I73" s="7">
        <f t="shared" si="12"/>
        <v>5.985314029452189</v>
      </c>
      <c r="J73" s="7">
        <f t="shared" si="13"/>
        <v>5.911109862081081</v>
      </c>
      <c r="K73" s="7">
        <f t="shared" si="14"/>
        <v>5.815704504032513</v>
      </c>
      <c r="L73" s="7">
        <f t="shared" si="15"/>
        <v>5.6648845267574</v>
      </c>
    </row>
    <row r="74" spans="2:12" ht="12.75">
      <c r="B74" s="5">
        <v>24</v>
      </c>
      <c r="C74" s="5">
        <v>2.8</v>
      </c>
      <c r="D74" s="7">
        <f t="shared" si="16"/>
        <v>4.464285714285714</v>
      </c>
      <c r="E74">
        <f t="shared" si="0"/>
        <v>7.600000000000001</v>
      </c>
      <c r="F74" s="7">
        <f t="shared" si="8"/>
        <v>6.10405647929674</v>
      </c>
      <c r="G74" s="7">
        <f t="shared" si="10"/>
        <v>6.1397340948934</v>
      </c>
      <c r="H74" s="7">
        <f t="shared" si="11"/>
        <v>6.161277136008975</v>
      </c>
      <c r="I74" s="7">
        <f t="shared" si="12"/>
        <v>6.123265886856819</v>
      </c>
      <c r="J74" s="7">
        <f t="shared" si="13"/>
        <v>6.052897520883258</v>
      </c>
      <c r="K74" s="7">
        <f t="shared" si="14"/>
        <v>5.977747542663573</v>
      </c>
      <c r="L74" s="7">
        <f t="shared" si="15"/>
        <v>5.868752187521611</v>
      </c>
    </row>
    <row r="75" spans="2:12" ht="12.75">
      <c r="B75" s="5">
        <v>23</v>
      </c>
      <c r="C75" s="5">
        <v>2.5</v>
      </c>
      <c r="D75" s="11">
        <f t="shared" si="16"/>
        <v>5</v>
      </c>
      <c r="E75" s="12">
        <f t="shared" si="0"/>
        <v>8.600000000000001</v>
      </c>
      <c r="F75" s="64">
        <f t="shared" si="8"/>
        <v>6.127348404762579</v>
      </c>
      <c r="G75" s="62">
        <f t="shared" si="10"/>
        <v>6.178591514069968</v>
      </c>
      <c r="H75" s="7">
        <f t="shared" si="11"/>
        <v>6.235681897913738</v>
      </c>
      <c r="I75" s="7">
        <f t="shared" si="12"/>
        <v>6.250625389216322</v>
      </c>
      <c r="J75" s="7">
        <f t="shared" si="13"/>
        <v>6.185063874266717</v>
      </c>
      <c r="K75" s="7">
        <f t="shared" si="14"/>
        <v>6.12879480367324</v>
      </c>
      <c r="L75" s="7">
        <f t="shared" si="15"/>
        <v>6.053769376215271</v>
      </c>
    </row>
    <row r="76" spans="2:12" ht="12.75">
      <c r="B76" s="5">
        <v>22</v>
      </c>
      <c r="C76" s="5">
        <v>2.3</v>
      </c>
      <c r="D76" s="13">
        <f t="shared" si="16"/>
        <v>5.434782608695652</v>
      </c>
      <c r="E76" s="14">
        <f t="shared" si="0"/>
        <v>9.600000000000001</v>
      </c>
      <c r="F76" s="7">
        <f t="shared" si="8"/>
        <v>6.127348404762579</v>
      </c>
      <c r="G76" s="7">
        <f t="shared" si="10"/>
        <v>6.178591514069968</v>
      </c>
      <c r="H76" s="62">
        <f t="shared" si="11"/>
        <v>6.280493218668454</v>
      </c>
      <c r="I76" s="7">
        <f t="shared" si="12"/>
        <v>6.320069833660766</v>
      </c>
      <c r="J76" s="7">
        <f t="shared" si="13"/>
        <v>6.297156265571065</v>
      </c>
      <c r="K76" s="7">
        <f t="shared" si="14"/>
        <v>6.241576758560458</v>
      </c>
      <c r="L76" s="7">
        <f t="shared" si="15"/>
        <v>6.185348323583693</v>
      </c>
    </row>
    <row r="77" spans="2:12" ht="12.75">
      <c r="B77" s="5">
        <v>21</v>
      </c>
      <c r="C77" s="5">
        <v>2.35</v>
      </c>
      <c r="D77" s="13">
        <f t="shared" si="16"/>
        <v>5.319148936170213</v>
      </c>
      <c r="E77" s="14">
        <f t="shared" si="0"/>
        <v>10.600000000000001</v>
      </c>
      <c r="F77" s="7">
        <f t="shared" si="8"/>
        <v>6.085152887614319</v>
      </c>
      <c r="G77" s="27">
        <f t="shared" si="10"/>
        <v>6.158828668220164</v>
      </c>
      <c r="H77" s="7">
        <f t="shared" si="11"/>
        <v>6.274711535042181</v>
      </c>
      <c r="I77" s="7">
        <f t="shared" si="12"/>
        <v>6.348825297198839</v>
      </c>
      <c r="J77" s="7">
        <f t="shared" si="13"/>
        <v>6.379779649824884</v>
      </c>
      <c r="K77" s="7">
        <f t="shared" si="14"/>
        <v>6.323302812826559</v>
      </c>
      <c r="L77" s="7">
        <f t="shared" si="15"/>
        <v>6.280695386894142</v>
      </c>
    </row>
    <row r="78" spans="2:12" ht="12.75">
      <c r="B78" s="5">
        <v>20</v>
      </c>
      <c r="C78" s="5">
        <v>2.2</v>
      </c>
      <c r="D78" s="13">
        <f t="shared" si="16"/>
        <v>5.681818181818182</v>
      </c>
      <c r="E78" s="14">
        <f t="shared" si="0"/>
        <v>11.600000000000001</v>
      </c>
      <c r="F78" s="7">
        <f t="shared" si="8"/>
        <v>6.029201110585882</v>
      </c>
      <c r="G78" s="7">
        <f t="shared" si="10"/>
        <v>6.119971249043599</v>
      </c>
      <c r="H78" s="7">
        <f t="shared" si="11"/>
        <v>6.258754088233672</v>
      </c>
      <c r="I78" s="62">
        <f t="shared" si="12"/>
        <v>6.380885157139068</v>
      </c>
      <c r="J78" s="7">
        <f t="shared" si="13"/>
        <v>6.437957841314246</v>
      </c>
      <c r="K78" s="7">
        <f t="shared" si="14"/>
        <v>6.428612050305084</v>
      </c>
      <c r="L78" s="7">
        <f t="shared" si="15"/>
        <v>6.385678589581713</v>
      </c>
    </row>
    <row r="79" spans="2:12" ht="12.75">
      <c r="B79" s="5">
        <v>19</v>
      </c>
      <c r="C79" s="5">
        <v>2</v>
      </c>
      <c r="D79" s="13">
        <f t="shared" si="16"/>
        <v>6.25</v>
      </c>
      <c r="E79" s="14">
        <f t="shared" si="0"/>
        <v>12.600000000000001</v>
      </c>
      <c r="F79" s="7">
        <f t="shared" si="8"/>
        <v>5.902938484323255</v>
      </c>
      <c r="G79" s="7">
        <f t="shared" si="10"/>
        <v>6.044991243711686</v>
      </c>
      <c r="H79" s="27">
        <f t="shared" si="11"/>
        <v>6.2246631791427625</v>
      </c>
      <c r="I79" s="27">
        <f t="shared" si="12"/>
        <v>6.3607368657141805</v>
      </c>
      <c r="J79" s="62">
        <f t="shared" si="13"/>
        <v>6.454868014474419</v>
      </c>
      <c r="K79" s="62">
        <f t="shared" si="14"/>
        <v>6.505393377086412</v>
      </c>
      <c r="L79" s="27">
        <f t="shared" si="15"/>
        <v>6.460439355131953</v>
      </c>
    </row>
    <row r="80" spans="2:12" ht="12.75">
      <c r="B80" s="5">
        <v>18</v>
      </c>
      <c r="C80" s="5">
        <v>2</v>
      </c>
      <c r="D80" s="13">
        <f t="shared" si="16"/>
        <v>6.25</v>
      </c>
      <c r="E80" s="14">
        <f t="shared" si="0"/>
        <v>13.600000000000001</v>
      </c>
      <c r="F80" s="7">
        <f t="shared" si="8"/>
        <v>5.631199353888472</v>
      </c>
      <c r="G80" s="7">
        <f t="shared" si="10"/>
        <v>5.887162960883402</v>
      </c>
      <c r="H80" s="27">
        <f t="shared" si="11"/>
        <v>6.135377464857048</v>
      </c>
      <c r="I80" s="63">
        <f t="shared" si="12"/>
        <v>6.291292421269736</v>
      </c>
      <c r="J80" s="27">
        <f t="shared" si="13"/>
        <v>6.432757165417815</v>
      </c>
      <c r="K80" s="27">
        <f t="shared" si="14"/>
        <v>6.505393377086412</v>
      </c>
      <c r="L80" s="27">
        <f t="shared" si="15"/>
        <v>6.505729210204417</v>
      </c>
    </row>
    <row r="81" spans="2:12" ht="12.75">
      <c r="B81" s="5">
        <v>17</v>
      </c>
      <c r="C81" s="5">
        <v>2.05</v>
      </c>
      <c r="D81" s="13">
        <f t="shared" si="16"/>
        <v>6.097560975609756</v>
      </c>
      <c r="E81" s="14">
        <f t="shared" si="0"/>
        <v>14.600000000000001</v>
      </c>
      <c r="F81" s="7">
        <f t="shared" si="8"/>
        <v>5.35946022345369</v>
      </c>
      <c r="G81" s="7">
        <f t="shared" si="10"/>
        <v>5.603072051792494</v>
      </c>
      <c r="H81" s="27">
        <f t="shared" si="11"/>
        <v>6.024490368082854</v>
      </c>
      <c r="I81" s="27">
        <f t="shared" si="12"/>
        <v>6.221847976825291</v>
      </c>
      <c r="J81" s="27">
        <f t="shared" si="13"/>
        <v>6.374578973928453</v>
      </c>
      <c r="K81" s="27">
        <f t="shared" si="14"/>
        <v>6.484134873685051</v>
      </c>
      <c r="L81" s="62">
        <f t="shared" si="15"/>
        <v>6.547958939934147</v>
      </c>
    </row>
    <row r="82" spans="2:12" ht="12.75">
      <c r="B82" s="5">
        <v>16</v>
      </c>
      <c r="C82" s="5">
        <v>2</v>
      </c>
      <c r="D82" s="13">
        <f t="shared" si="16"/>
        <v>6.25</v>
      </c>
      <c r="E82" s="14">
        <f t="shared" si="0"/>
        <v>15.600000000000001</v>
      </c>
      <c r="F82" s="7">
        <f t="shared" si="8"/>
        <v>5.3259101892647776</v>
      </c>
      <c r="G82" s="7">
        <f t="shared" si="10"/>
        <v>5.3259101892647776</v>
      </c>
      <c r="H82" s="27">
        <f t="shared" si="11"/>
        <v>5.858501208191255</v>
      </c>
      <c r="I82" s="27">
        <f t="shared" si="12"/>
        <v>6.131110462307289</v>
      </c>
      <c r="J82" s="27">
        <f t="shared" si="13"/>
        <v>6.3059814129528435</v>
      </c>
      <c r="K82" s="27">
        <f t="shared" si="14"/>
        <v>6.469753833648235</v>
      </c>
      <c r="L82" s="27">
        <f t="shared" si="15"/>
        <v>6.560662191966666</v>
      </c>
    </row>
    <row r="83" spans="2:14" ht="12.75">
      <c r="B83" s="5">
        <v>15</v>
      </c>
      <c r="C83" s="5">
        <v>1.95</v>
      </c>
      <c r="D83" s="13">
        <f t="shared" si="16"/>
        <v>6.410256410256411</v>
      </c>
      <c r="E83" s="14">
        <f t="shared" si="0"/>
        <v>16.6</v>
      </c>
      <c r="F83" s="7">
        <f t="shared" si="8"/>
        <v>5.2819059125631</v>
      </c>
      <c r="G83" s="7">
        <f t="shared" si="10"/>
        <v>5.2819059125631</v>
      </c>
      <c r="H83" s="27">
        <f t="shared" si="11"/>
        <v>5.546001208191255</v>
      </c>
      <c r="I83" s="27">
        <f t="shared" si="12"/>
        <v>6.007902577002629</v>
      </c>
      <c r="J83" s="27">
        <f t="shared" si="13"/>
        <v>6.2278564129528435</v>
      </c>
      <c r="K83" s="27">
        <f t="shared" si="14"/>
        <v>6.403264471946107</v>
      </c>
      <c r="L83" s="27">
        <f t="shared" si="15"/>
        <v>6.5358606046650785</v>
      </c>
      <c r="M83">
        <f>+L83/F75</f>
        <v>1.06667030710788</v>
      </c>
      <c r="N83" t="s">
        <v>66</v>
      </c>
    </row>
    <row r="84" spans="2:14" ht="12.75">
      <c r="B84" s="5">
        <v>14</v>
      </c>
      <c r="C84" s="5">
        <v>1.92</v>
      </c>
      <c r="D84" s="13">
        <f t="shared" si="16"/>
        <v>6.510416666666667</v>
      </c>
      <c r="E84" s="14">
        <f t="shared" si="0"/>
        <v>17.6</v>
      </c>
      <c r="F84" s="7">
        <f t="shared" si="8"/>
        <v>5.225488387678435</v>
      </c>
      <c r="G84" s="7">
        <f t="shared" si="10"/>
        <v>5.225488387678435</v>
      </c>
      <c r="H84" s="7">
        <f t="shared" si="11"/>
        <v>5.225488387678435</v>
      </c>
      <c r="I84" s="7">
        <f t="shared" si="12"/>
        <v>5.806098208531594</v>
      </c>
      <c r="J84" s="7">
        <f t="shared" si="13"/>
        <v>6.106233244454675</v>
      </c>
      <c r="K84" s="7">
        <f t="shared" si="14"/>
        <v>6.302531871213506</v>
      </c>
      <c r="L84" s="7">
        <f t="shared" si="15"/>
        <v>6.493024771734906</v>
      </c>
      <c r="N84" t="s">
        <v>67</v>
      </c>
    </row>
    <row r="85" spans="2:14" ht="12.75">
      <c r="B85" s="5">
        <v>13</v>
      </c>
      <c r="C85" s="5">
        <v>1.85</v>
      </c>
      <c r="D85" s="13">
        <f t="shared" si="16"/>
        <v>6.756756756756756</v>
      </c>
      <c r="E85" s="14">
        <f t="shared" si="0"/>
        <v>18.6</v>
      </c>
      <c r="F85" s="7">
        <f t="shared" si="8"/>
        <v>5.15786058352116</v>
      </c>
      <c r="G85" s="7">
        <f t="shared" si="10"/>
        <v>5.15786058352116</v>
      </c>
      <c r="H85" s="7">
        <f t="shared" si="11"/>
        <v>5.15786058352116</v>
      </c>
      <c r="I85" s="7">
        <f t="shared" si="12"/>
        <v>5.44440839371678</v>
      </c>
      <c r="J85" s="7">
        <f t="shared" si="13"/>
        <v>5.951348331820267</v>
      </c>
      <c r="K85" s="7">
        <f t="shared" si="14"/>
        <v>6.194644966451603</v>
      </c>
      <c r="L85" s="7">
        <f t="shared" si="15"/>
        <v>6.3937524608602025</v>
      </c>
      <c r="N85" t="s">
        <v>65</v>
      </c>
    </row>
    <row r="86" spans="2:14" ht="12.75">
      <c r="B86" s="5">
        <v>12</v>
      </c>
      <c r="C86" s="5">
        <v>1.87</v>
      </c>
      <c r="D86" s="13">
        <f t="shared" si="16"/>
        <v>6.684491978609625</v>
      </c>
      <c r="E86" s="14">
        <f t="shared" si="0"/>
        <v>19.6</v>
      </c>
      <c r="F86" s="7">
        <f t="shared" si="8"/>
        <v>5.069033018341404</v>
      </c>
      <c r="G86" s="7">
        <f t="shared" si="10"/>
        <v>5.069033018341404</v>
      </c>
      <c r="H86" s="7">
        <f t="shared" si="11"/>
        <v>5.069033018341404</v>
      </c>
      <c r="I86" s="7">
        <f t="shared" si="12"/>
        <v>5.069033018341404</v>
      </c>
      <c r="J86" s="7">
        <f t="shared" si="13"/>
        <v>5.702662145634079</v>
      </c>
      <c r="K86" s="7">
        <f t="shared" si="14"/>
        <v>6.030897034846526</v>
      </c>
      <c r="L86" s="7">
        <f t="shared" si="15"/>
        <v>6.247356064463805</v>
      </c>
      <c r="N86" t="s">
        <v>68</v>
      </c>
    </row>
    <row r="87" spans="2:12" ht="12.75">
      <c r="B87" s="5">
        <v>11</v>
      </c>
      <c r="C87" s="5">
        <v>1.9</v>
      </c>
      <c r="D87" s="13">
        <f t="shared" si="16"/>
        <v>6.578947368421053</v>
      </c>
      <c r="E87" s="14">
        <f t="shared" si="0"/>
        <v>20.6</v>
      </c>
      <c r="F87" s="7">
        <f t="shared" si="8"/>
        <v>4.9740060206785675</v>
      </c>
      <c r="G87" s="7">
        <f t="shared" si="10"/>
        <v>4.9740060206785675</v>
      </c>
      <c r="H87" s="7">
        <f t="shared" si="11"/>
        <v>4.9740060206785675</v>
      </c>
      <c r="I87" s="7">
        <f t="shared" si="12"/>
        <v>4.9740060206785675</v>
      </c>
      <c r="J87" s="7">
        <f t="shared" si="13"/>
        <v>5.284881396970978</v>
      </c>
      <c r="K87" s="7">
        <f t="shared" si="14"/>
        <v>5.84145175526842</v>
      </c>
      <c r="L87" s="7">
        <f t="shared" si="15"/>
        <v>6.106981732913003</v>
      </c>
    </row>
    <row r="88" spans="2:12" ht="12.75">
      <c r="B88" s="5">
        <v>10</v>
      </c>
      <c r="C88" s="5">
        <v>1.9</v>
      </c>
      <c r="D88" s="13">
        <f t="shared" si="16"/>
        <v>6.578947368421053</v>
      </c>
      <c r="E88" s="14">
        <f t="shared" si="0"/>
        <v>21.6</v>
      </c>
      <c r="F88" s="7">
        <f t="shared" si="8"/>
        <v>4.873697186444662</v>
      </c>
      <c r="G88" s="7">
        <f t="shared" si="10"/>
        <v>4.873697186444662</v>
      </c>
      <c r="H88" s="7">
        <f t="shared" si="11"/>
        <v>4.873697186444662</v>
      </c>
      <c r="I88" s="7">
        <f t="shared" si="12"/>
        <v>4.873697186444662</v>
      </c>
      <c r="J88" s="7">
        <f t="shared" si="13"/>
        <v>4.873697186444662</v>
      </c>
      <c r="K88" s="7">
        <f t="shared" si="14"/>
        <v>5.569939641651042</v>
      </c>
      <c r="L88" s="7">
        <f t="shared" si="15"/>
        <v>5.9307599284017245</v>
      </c>
    </row>
    <row r="89" spans="2:12" ht="12.75">
      <c r="B89" s="5">
        <v>9</v>
      </c>
      <c r="C89" s="5">
        <v>1.9</v>
      </c>
      <c r="D89" s="13">
        <f t="shared" si="16"/>
        <v>6.578947368421053</v>
      </c>
      <c r="E89" s="14">
        <f t="shared" si="0"/>
        <v>22.6</v>
      </c>
      <c r="F89" s="7">
        <f t="shared" si="8"/>
        <v>4.760013840979569</v>
      </c>
      <c r="G89" s="7">
        <f t="shared" si="10"/>
        <v>4.760013840979569</v>
      </c>
      <c r="H89" s="7">
        <f t="shared" si="11"/>
        <v>4.760013840979569</v>
      </c>
      <c r="I89" s="7">
        <f t="shared" si="12"/>
        <v>4.760013840979569</v>
      </c>
      <c r="J89" s="7">
        <f t="shared" si="13"/>
        <v>4.760013840979569</v>
      </c>
      <c r="K89" s="7">
        <f t="shared" si="14"/>
        <v>5.100014829620967</v>
      </c>
      <c r="L89" s="7">
        <f t="shared" si="15"/>
        <v>5.718535819742981</v>
      </c>
    </row>
    <row r="90" spans="2:12" ht="12.75">
      <c r="B90" s="5">
        <v>8</v>
      </c>
      <c r="C90" s="5">
        <v>1.9</v>
      </c>
      <c r="D90" s="13">
        <f t="shared" si="16"/>
        <v>6.578947368421053</v>
      </c>
      <c r="E90" s="14">
        <f t="shared" si="0"/>
        <v>23.6</v>
      </c>
      <c r="F90" s="7">
        <f t="shared" si="8"/>
        <v>4.630090017590893</v>
      </c>
      <c r="G90" s="7">
        <f t="shared" si="10"/>
        <v>4.630090017590893</v>
      </c>
      <c r="H90" s="7">
        <f t="shared" si="11"/>
        <v>4.630090017590893</v>
      </c>
      <c r="I90" s="7">
        <f t="shared" si="12"/>
        <v>4.630090017590893</v>
      </c>
      <c r="J90" s="7">
        <f t="shared" si="13"/>
        <v>4.630090017590893</v>
      </c>
      <c r="K90" s="7">
        <f t="shared" si="14"/>
        <v>4.630090017590893</v>
      </c>
      <c r="L90" s="7">
        <f t="shared" si="15"/>
        <v>5.401771687189375</v>
      </c>
    </row>
    <row r="91" spans="2:12" ht="12.75">
      <c r="B91" s="5">
        <v>7</v>
      </c>
      <c r="C91" s="5">
        <v>1.84</v>
      </c>
      <c r="D91" s="13">
        <f t="shared" si="16"/>
        <v>6.7934782608695645</v>
      </c>
      <c r="E91" s="14">
        <f t="shared" si="0"/>
        <v>24.6</v>
      </c>
      <c r="F91" s="19"/>
      <c r="G91" s="7">
        <f t="shared" si="10"/>
        <v>4.480177913680881</v>
      </c>
      <c r="H91" s="7">
        <f t="shared" si="11"/>
        <v>4.480177913680881</v>
      </c>
      <c r="I91" s="7">
        <f t="shared" si="12"/>
        <v>4.480177913680881</v>
      </c>
      <c r="J91" s="7">
        <f t="shared" si="13"/>
        <v>4.480177913680881</v>
      </c>
      <c r="K91" s="7">
        <f t="shared" si="14"/>
        <v>4.480177913680881</v>
      </c>
      <c r="L91" s="7">
        <f t="shared" si="15"/>
        <v>4.8535260731542875</v>
      </c>
    </row>
    <row r="92" spans="2:12" ht="12.75">
      <c r="B92" s="5">
        <v>6</v>
      </c>
      <c r="C92" s="5">
        <v>1.85</v>
      </c>
      <c r="D92" s="13">
        <f t="shared" si="16"/>
        <v>6.756756756756756</v>
      </c>
      <c r="E92" s="14">
        <f t="shared" si="0"/>
        <v>25.6</v>
      </c>
      <c r="F92" s="19"/>
      <c r="G92" s="7">
        <f t="shared" si="10"/>
        <v>4.287402884748491</v>
      </c>
      <c r="H92" s="7">
        <f t="shared" si="11"/>
        <v>4.287402884748491</v>
      </c>
      <c r="I92" s="7">
        <f t="shared" si="12"/>
        <v>4.287402884748491</v>
      </c>
      <c r="J92" s="7">
        <f t="shared" si="13"/>
        <v>4.287402884748491</v>
      </c>
      <c r="K92" s="7">
        <f t="shared" si="14"/>
        <v>4.287402884748491</v>
      </c>
      <c r="L92" s="7">
        <f t="shared" si="15"/>
        <v>4.287402884748491</v>
      </c>
    </row>
    <row r="93" spans="2:12" ht="12.75">
      <c r="B93" s="5">
        <v>5</v>
      </c>
      <c r="C93" s="5">
        <v>2</v>
      </c>
      <c r="D93" s="13">
        <f t="shared" si="16"/>
        <v>6.25</v>
      </c>
      <c r="E93" s="14">
        <f t="shared" si="0"/>
        <v>26.6</v>
      </c>
      <c r="F93" s="19"/>
      <c r="G93" s="19"/>
      <c r="H93" s="7">
        <f t="shared" si="11"/>
        <v>4.062916169111375</v>
      </c>
      <c r="I93" s="7">
        <f t="shared" si="12"/>
        <v>4.062916169111375</v>
      </c>
      <c r="J93" s="7">
        <f t="shared" si="13"/>
        <v>4.062916169111375</v>
      </c>
      <c r="K93" s="7">
        <f t="shared" si="14"/>
        <v>4.062916169111375</v>
      </c>
      <c r="L93" s="7">
        <f t="shared" si="15"/>
        <v>4.062916169111375</v>
      </c>
    </row>
    <row r="94" spans="2:12" ht="12.75">
      <c r="B94" s="5">
        <v>4</v>
      </c>
      <c r="C94" s="5">
        <v>2.1</v>
      </c>
      <c r="D94" s="15">
        <f t="shared" si="16"/>
        <v>5.9523809523809526</v>
      </c>
      <c r="E94" s="16">
        <f t="shared" si="0"/>
        <v>27.6</v>
      </c>
      <c r="F94" s="19"/>
      <c r="G94" s="19"/>
      <c r="H94" s="7">
        <f t="shared" si="11"/>
        <v>3.844207786022513</v>
      </c>
      <c r="I94" s="7">
        <f t="shared" si="12"/>
        <v>3.844207786022513</v>
      </c>
      <c r="J94" s="7">
        <f t="shared" si="13"/>
        <v>3.844207786022513</v>
      </c>
      <c r="K94" s="7">
        <f t="shared" si="14"/>
        <v>3.844207786022513</v>
      </c>
      <c r="L94" s="7">
        <f t="shared" si="15"/>
        <v>3.844207786022513</v>
      </c>
    </row>
    <row r="95" spans="2:12" ht="12.75">
      <c r="B95" s="5">
        <v>3</v>
      </c>
      <c r="C95" s="5">
        <v>2.12</v>
      </c>
      <c r="D95" s="27">
        <f t="shared" si="16"/>
        <v>5.89622641509434</v>
      </c>
      <c r="E95" s="19">
        <f t="shared" si="0"/>
        <v>28.6</v>
      </c>
      <c r="F95" s="19"/>
      <c r="G95" s="19"/>
      <c r="H95" s="19"/>
      <c r="I95" s="7">
        <f t="shared" si="12"/>
        <v>3.6099663230937966</v>
      </c>
      <c r="J95" s="7">
        <f t="shared" si="13"/>
        <v>3.6099663230937966</v>
      </c>
      <c r="K95" s="7">
        <f t="shared" si="14"/>
        <v>3.6099663230937966</v>
      </c>
      <c r="L95" s="7">
        <f t="shared" si="15"/>
        <v>3.6099663230937966</v>
      </c>
    </row>
    <row r="96" spans="2:12" ht="12.75">
      <c r="B96" s="5">
        <v>2</v>
      </c>
      <c r="C96" s="5">
        <v>2.35</v>
      </c>
      <c r="D96" s="27">
        <f t="shared" si="16"/>
        <v>5.319148936170213</v>
      </c>
      <c r="E96" s="19">
        <f t="shared" si="0"/>
        <v>29.6</v>
      </c>
      <c r="F96" s="19"/>
      <c r="G96" s="19"/>
      <c r="H96" s="19"/>
      <c r="I96" s="7">
        <f t="shared" si="12"/>
        <v>3.324183811593729</v>
      </c>
      <c r="J96" s="7">
        <f t="shared" si="13"/>
        <v>3.324183811593729</v>
      </c>
      <c r="K96" s="7">
        <f t="shared" si="14"/>
        <v>3.324183811593729</v>
      </c>
      <c r="L96" s="7">
        <f t="shared" si="15"/>
        <v>3.324183811593729</v>
      </c>
    </row>
    <row r="97" spans="2:12" ht="12.75">
      <c r="B97" s="5">
        <v>1</v>
      </c>
      <c r="C97" s="5">
        <v>2.5</v>
      </c>
      <c r="D97" s="27">
        <f t="shared" si="16"/>
        <v>5</v>
      </c>
      <c r="E97" s="19">
        <f t="shared" si="0"/>
        <v>30.6</v>
      </c>
      <c r="J97" s="7">
        <f t="shared" si="13"/>
        <v>3.0391887937970887</v>
      </c>
      <c r="K97" s="7">
        <f t="shared" si="14"/>
        <v>3.0391887937970887</v>
      </c>
      <c r="L97" s="7">
        <f t="shared" si="15"/>
        <v>3.0391887937970887</v>
      </c>
    </row>
    <row r="98" spans="2:12" ht="12.75">
      <c r="B98" s="5">
        <v>0</v>
      </c>
      <c r="C98" s="5">
        <v>2.5</v>
      </c>
      <c r="D98" s="7">
        <f t="shared" si="16"/>
        <v>5</v>
      </c>
      <c r="E98">
        <f t="shared" si="0"/>
        <v>31.6</v>
      </c>
      <c r="J98" s="7">
        <f t="shared" si="13"/>
        <v>2.712386926096604</v>
      </c>
      <c r="K98" s="7">
        <f t="shared" si="14"/>
        <v>2.712386926096604</v>
      </c>
      <c r="L98" s="7">
        <f t="shared" si="15"/>
        <v>2.712386926096604</v>
      </c>
    </row>
    <row r="99" spans="2:12" ht="12.75">
      <c r="B99" s="5">
        <v>-1</v>
      </c>
      <c r="C99" s="5">
        <v>2.8</v>
      </c>
      <c r="D99" s="7">
        <f t="shared" si="16"/>
        <v>4.464285714285714</v>
      </c>
      <c r="E99">
        <f t="shared" si="0"/>
        <v>32.6</v>
      </c>
      <c r="K99" s="7">
        <f t="shared" si="14"/>
        <v>2.2548643113159246</v>
      </c>
      <c r="L99" s="7">
        <f t="shared" si="15"/>
        <v>2.2548643113159246</v>
      </c>
    </row>
    <row r="100" spans="2:12" ht="12.75">
      <c r="B100" s="5">
        <v>-2</v>
      </c>
      <c r="C100" s="5">
        <v>3.1</v>
      </c>
      <c r="D100" s="7">
        <f t="shared" si="16"/>
        <v>4.032258064516129</v>
      </c>
      <c r="E100">
        <f t="shared" si="0"/>
        <v>33.6</v>
      </c>
      <c r="K100" s="7">
        <f t="shared" si="14"/>
        <v>1.7025089605734767</v>
      </c>
      <c r="L100" s="7">
        <f t="shared" si="15"/>
        <v>1.7025089605734767</v>
      </c>
    </row>
    <row r="101" spans="2:12" ht="12.75">
      <c r="B101" s="5">
        <v>-3</v>
      </c>
      <c r="C101" s="5">
        <v>4.5</v>
      </c>
      <c r="D101" s="7">
        <f t="shared" si="16"/>
        <v>2.7777777777777777</v>
      </c>
      <c r="E101">
        <f t="shared" si="0"/>
        <v>34.6</v>
      </c>
      <c r="L101" s="7">
        <f t="shared" si="15"/>
        <v>0.9259259259259259</v>
      </c>
    </row>
    <row r="102" spans="2:12" ht="12.75">
      <c r="B102" s="5">
        <v>-4</v>
      </c>
      <c r="C102" s="6"/>
      <c r="D102" s="7">
        <v>0</v>
      </c>
      <c r="E102">
        <f t="shared" si="0"/>
        <v>35.6</v>
      </c>
      <c r="L102" s="7">
        <f t="shared" si="15"/>
        <v>0</v>
      </c>
    </row>
    <row r="103" spans="2:5" ht="12.75">
      <c r="B103" s="5">
        <v>-5</v>
      </c>
      <c r="C103" s="6"/>
      <c r="D103" s="7">
        <v>0</v>
      </c>
      <c r="E103">
        <f t="shared" si="0"/>
        <v>36.6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&amp;CCoil Gun Analysis</oddHeader>
    <oddFooter>&amp;LBarry Hansen&amp;CPage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4"/>
  <sheetViews>
    <sheetView tabSelected="1" workbookViewId="0" topLeftCell="A1">
      <selection activeCell="Q1" sqref="Q1"/>
    </sheetView>
  </sheetViews>
  <sheetFormatPr defaultColWidth="9.140625" defaultRowHeight="12.75"/>
  <cols>
    <col min="2" max="2" width="10.421875" style="0" customWidth="1"/>
    <col min="4" max="4" width="8.8515625" style="29" customWidth="1"/>
    <col min="5" max="5" width="9.7109375" style="32" customWidth="1"/>
    <col min="6" max="7" width="9.140625" style="32" customWidth="1"/>
    <col min="8" max="8" width="10.140625" style="32" customWidth="1"/>
    <col min="9" max="16" width="2.7109375" style="0" customWidth="1"/>
  </cols>
  <sheetData>
    <row r="1" spans="1:4" ht="12.75">
      <c r="A1" t="str">
        <f>'Force Profile'!A1</f>
        <v>File:</v>
      </c>
      <c r="B1" t="str">
        <f>'Force Profile'!B1</f>
        <v>d:\My Documents\Excel Files\hansen\Coil Gun 24ga.xls</v>
      </c>
      <c r="C1" s="28"/>
      <c r="D1" s="32"/>
    </row>
    <row r="2" spans="1:4" ht="12.75">
      <c r="A2" t="str">
        <f>'Force Profile'!A2</f>
        <v>Date:</v>
      </c>
      <c r="B2" s="58">
        <f>'Force Profile'!B2</f>
        <v>36114</v>
      </c>
      <c r="C2" s="28"/>
      <c r="D2" s="32"/>
    </row>
    <row r="3" spans="1:4" ht="12.75">
      <c r="A3" t="str">
        <f>'Force Profile'!A3</f>
        <v>Purp:</v>
      </c>
      <c r="B3" t="str">
        <f>'Force Profile'!B3</f>
        <v>Analysis of coil gun technology items</v>
      </c>
      <c r="C3" s="28"/>
      <c r="D3" s="32"/>
    </row>
    <row r="4" spans="1:4" ht="12.75">
      <c r="A4" t="str">
        <f>'Force Profile'!A4</f>
        <v>Page:</v>
      </c>
      <c r="B4" t="s">
        <v>30</v>
      </c>
      <c r="C4" s="28"/>
      <c r="D4" s="32"/>
    </row>
    <row r="5" spans="1:5" ht="12.75">
      <c r="A5" t="s">
        <v>41</v>
      </c>
      <c r="B5" s="38" t="s">
        <v>42</v>
      </c>
      <c r="C5">
        <v>9.7896</v>
      </c>
      <c r="E5" s="37" t="s">
        <v>43</v>
      </c>
    </row>
    <row r="6" spans="2:9" ht="12.75">
      <c r="B6" s="38" t="s">
        <v>79</v>
      </c>
      <c r="C6">
        <v>256</v>
      </c>
      <c r="E6" s="37" t="s">
        <v>80</v>
      </c>
      <c r="F6" s="71" t="s">
        <v>82</v>
      </c>
      <c r="G6" s="71"/>
      <c r="H6" s="33">
        <f>C6*C7/1000</f>
        <v>13.79012122935072</v>
      </c>
      <c r="I6" t="s">
        <v>83</v>
      </c>
    </row>
    <row r="7" spans="2:5" ht="12.75">
      <c r="B7" s="38" t="s">
        <v>84</v>
      </c>
      <c r="C7" s="28">
        <f>+C15</f>
        <v>53.867661052151256</v>
      </c>
      <c r="E7" s="37"/>
    </row>
    <row r="8" spans="1:19" ht="18">
      <c r="A8" s="59" t="s">
        <v>46</v>
      </c>
      <c r="B8" s="60"/>
      <c r="E8" s="37"/>
      <c r="Q8" s="66" t="s">
        <v>32</v>
      </c>
      <c r="R8" s="21"/>
      <c r="S8" s="12"/>
    </row>
    <row r="9" spans="1:19" ht="12.75">
      <c r="A9" s="14"/>
      <c r="B9" s="3" t="s">
        <v>51</v>
      </c>
      <c r="C9" s="3" t="s">
        <v>51</v>
      </c>
      <c r="D9" s="67" t="s">
        <v>51</v>
      </c>
      <c r="E9" s="57" t="s">
        <v>81</v>
      </c>
      <c r="F9" s="74" t="s">
        <v>81</v>
      </c>
      <c r="G9" s="70" t="s">
        <v>81</v>
      </c>
      <c r="H9" s="57" t="s">
        <v>53</v>
      </c>
      <c r="Q9" s="22" t="s">
        <v>31</v>
      </c>
      <c r="R9" s="19"/>
      <c r="S9" s="14"/>
    </row>
    <row r="10" spans="1:19" ht="12.75">
      <c r="A10" s="68" t="s">
        <v>47</v>
      </c>
      <c r="B10" s="20" t="s">
        <v>48</v>
      </c>
      <c r="C10" s="20" t="s">
        <v>49</v>
      </c>
      <c r="D10" s="68" t="s">
        <v>50</v>
      </c>
      <c r="E10" s="20" t="s">
        <v>48</v>
      </c>
      <c r="F10" s="20" t="s">
        <v>49</v>
      </c>
      <c r="G10" s="68" t="s">
        <v>50</v>
      </c>
      <c r="H10" s="56" t="s">
        <v>52</v>
      </c>
      <c r="Q10" s="23" t="str">
        <f>'Force Profile'!D58</f>
        <v>(G)</v>
      </c>
      <c r="R10" s="24" t="str">
        <f>'Force Profile'!E58</f>
        <v>(mm)</v>
      </c>
      <c r="S10" s="14"/>
    </row>
    <row r="11" spans="1:19" ht="12.75">
      <c r="A11" s="14">
        <v>1</v>
      </c>
      <c r="B11" s="48">
        <f>+E55*1000</f>
        <v>0</v>
      </c>
      <c r="C11" s="28">
        <f>+E72*1000</f>
        <v>24.686500871739966</v>
      </c>
      <c r="D11" s="72">
        <f>+C11-B11</f>
        <v>24.686500871739966</v>
      </c>
      <c r="E11" s="75">
        <v>0</v>
      </c>
      <c r="F11" s="76">
        <f>C11/$C$7*$C$6</f>
        <v>117.31981860224181</v>
      </c>
      <c r="G11" s="77">
        <f>F11-E11</f>
        <v>117.31981860224181</v>
      </c>
      <c r="H11" s="73">
        <f>+H74</f>
        <v>5.0342135008769615</v>
      </c>
      <c r="Q11" s="25" t="str">
        <f>'Force Profile'!D59</f>
        <v>Fmax</v>
      </c>
      <c r="R11" s="26" t="str">
        <f>'Force Profile'!E59</f>
        <v>Depth</v>
      </c>
      <c r="S11" s="14"/>
    </row>
    <row r="12" spans="1:19" ht="12.75">
      <c r="A12" s="14">
        <v>2</v>
      </c>
      <c r="B12" s="48">
        <f>+E55*1000</f>
        <v>0</v>
      </c>
      <c r="C12" s="28">
        <f>+E89*1000</f>
        <v>34.470978957885166</v>
      </c>
      <c r="D12" s="69">
        <f aca="true" t="shared" si="0" ref="D12:D26">+C12-B12</f>
        <v>34.470978957885166</v>
      </c>
      <c r="E12" s="76">
        <f>B12/$C$7*$C$6</f>
        <v>0</v>
      </c>
      <c r="F12" s="76">
        <f aca="true" t="shared" si="1" ref="F12:F26">C12/$C$7*$C$6</f>
        <v>163.8194501275118</v>
      </c>
      <c r="G12" s="77">
        <f aca="true" t="shared" si="2" ref="G12:G26">F12-E12</f>
        <v>163.8194501275118</v>
      </c>
      <c r="H12" s="73">
        <f>+H94</f>
        <v>7.18520619541614</v>
      </c>
      <c r="Q12" s="13">
        <f>'Force Profile'!D75</f>
        <v>5</v>
      </c>
      <c r="R12" s="27">
        <f>'Force Profile'!E75-'Force Profile'!$E$75</f>
        <v>0</v>
      </c>
      <c r="S12" s="14"/>
    </row>
    <row r="13" spans="1:19" ht="12.75">
      <c r="A13" s="14">
        <v>3</v>
      </c>
      <c r="B13" s="48">
        <f>+C11</f>
        <v>24.686500871739966</v>
      </c>
      <c r="C13" s="28">
        <f>+E106*1000</f>
        <v>41.97332140840641</v>
      </c>
      <c r="D13" s="69">
        <f t="shared" si="0"/>
        <v>17.286820536666447</v>
      </c>
      <c r="E13" s="76">
        <f aca="true" t="shared" si="3" ref="E13:E26">B13/$C$7*$C$6</f>
        <v>117.31981860224181</v>
      </c>
      <c r="F13" s="76">
        <f t="shared" si="1"/>
        <v>199.47348874400262</v>
      </c>
      <c r="G13" s="77">
        <f t="shared" si="2"/>
        <v>82.15367014176081</v>
      </c>
      <c r="H13" s="73">
        <f>+H114</f>
        <v>8.826706698613576</v>
      </c>
      <c r="Q13" s="13">
        <f>'Force Profile'!D76</f>
        <v>5.434782608695652</v>
      </c>
      <c r="R13" s="27">
        <f>'Force Profile'!E76-'Force Profile'!$E$75</f>
        <v>1</v>
      </c>
      <c r="S13" s="14"/>
    </row>
    <row r="14" spans="1:19" ht="12.75">
      <c r="A14" s="14">
        <v>4</v>
      </c>
      <c r="B14" s="48">
        <f aca="true" t="shared" si="4" ref="B14:B26">+C12</f>
        <v>34.470978957885166</v>
      </c>
      <c r="C14" s="28">
        <f>+E123*1000</f>
        <v>48.29666360961929</v>
      </c>
      <c r="D14" s="69">
        <f t="shared" si="0"/>
        <v>13.825684651734122</v>
      </c>
      <c r="E14" s="76">
        <f t="shared" si="3"/>
        <v>163.8194501275118</v>
      </c>
      <c r="F14" s="76">
        <f t="shared" si="1"/>
        <v>229.52446129213868</v>
      </c>
      <c r="G14" s="77">
        <f t="shared" si="2"/>
        <v>65.70501116462688</v>
      </c>
      <c r="H14" s="73">
        <f>+H134</f>
        <v>10.207555913506411</v>
      </c>
      <c r="Q14" s="13">
        <f>'Force Profile'!D77</f>
        <v>5.319148936170213</v>
      </c>
      <c r="R14" s="27">
        <f>'Force Profile'!E77-'Force Profile'!$E$75</f>
        <v>2</v>
      </c>
      <c r="S14" s="14"/>
    </row>
    <row r="15" spans="1:19" ht="12.75">
      <c r="A15" s="14">
        <v>5</v>
      </c>
      <c r="B15" s="48">
        <f t="shared" si="4"/>
        <v>41.97332140840641</v>
      </c>
      <c r="C15" s="28">
        <f>+E140*1000</f>
        <v>53.867661052151256</v>
      </c>
      <c r="D15" s="69">
        <f t="shared" si="0"/>
        <v>11.894339643744843</v>
      </c>
      <c r="E15" s="76">
        <f t="shared" si="3"/>
        <v>199.47348874400262</v>
      </c>
      <c r="F15" s="76">
        <f t="shared" si="1"/>
        <v>256</v>
      </c>
      <c r="G15" s="77">
        <f t="shared" si="2"/>
        <v>56.52651125599738</v>
      </c>
      <c r="H15" s="73">
        <f>+H154</f>
        <v>11.422678644131746</v>
      </c>
      <c r="Q15" s="13">
        <f>'Force Profile'!D78</f>
        <v>5.681818181818182</v>
      </c>
      <c r="R15" s="27">
        <f>'Force Profile'!E78-'Force Profile'!$E$75</f>
        <v>3</v>
      </c>
      <c r="S15" s="14"/>
    </row>
    <row r="16" spans="1:19" ht="12.75">
      <c r="A16" s="14">
        <v>6</v>
      </c>
      <c r="B16" s="48">
        <f t="shared" si="4"/>
        <v>48.29666360961929</v>
      </c>
      <c r="C16" s="28">
        <f>+E157*1000</f>
        <v>58.90464842910891</v>
      </c>
      <c r="D16" s="69">
        <f t="shared" si="0"/>
        <v>10.607984819489623</v>
      </c>
      <c r="E16" s="76">
        <f t="shared" si="3"/>
        <v>229.52446129213868</v>
      </c>
      <c r="F16" s="76">
        <f t="shared" si="1"/>
        <v>279.93771593781986</v>
      </c>
      <c r="G16" s="77">
        <f t="shared" si="2"/>
        <v>50.41325464568118</v>
      </c>
      <c r="H16" s="73">
        <f>+H174</f>
        <v>12.520421084595966</v>
      </c>
      <c r="Q16" s="13">
        <f>'Force Profile'!D79</f>
        <v>6.25</v>
      </c>
      <c r="R16" s="27">
        <f>'Force Profile'!E79-'Force Profile'!$E$75</f>
        <v>4</v>
      </c>
      <c r="S16" s="14"/>
    </row>
    <row r="17" spans="1:19" ht="12.75">
      <c r="A17" s="14">
        <v>7</v>
      </c>
      <c r="B17" s="48">
        <f t="shared" si="4"/>
        <v>53.867661052151256</v>
      </c>
      <c r="C17" s="28">
        <f>+E174*1000</f>
        <v>63.53787859068315</v>
      </c>
      <c r="D17" s="69">
        <f t="shared" si="0"/>
        <v>9.670217538531894</v>
      </c>
      <c r="E17" s="76">
        <f t="shared" si="3"/>
        <v>256</v>
      </c>
      <c r="F17" s="76">
        <f t="shared" si="1"/>
        <v>301.95662112500986</v>
      </c>
      <c r="G17" s="77">
        <f t="shared" si="2"/>
        <v>45.95662112500986</v>
      </c>
      <c r="H17" s="73">
        <f>+H194</f>
        <v>13.529385781629719</v>
      </c>
      <c r="Q17" s="13">
        <f>'Force Profile'!D80</f>
        <v>6.25</v>
      </c>
      <c r="R17" s="27">
        <f>'Force Profile'!E80-'Force Profile'!$E$75</f>
        <v>5</v>
      </c>
      <c r="S17" s="14"/>
    </row>
    <row r="18" spans="1:19" ht="12.75">
      <c r="A18" s="14">
        <v>8</v>
      </c>
      <c r="B18" s="48">
        <f t="shared" si="4"/>
        <v>58.90464842910891</v>
      </c>
      <c r="C18" s="28">
        <f>+E191*1000</f>
        <v>67.85084504967674</v>
      </c>
      <c r="D18" s="69">
        <f t="shared" si="0"/>
        <v>8.946196620567825</v>
      </c>
      <c r="E18" s="76">
        <f t="shared" si="3"/>
        <v>279.93771593781986</v>
      </c>
      <c r="F18" s="76">
        <f t="shared" si="1"/>
        <v>322.45350908963525</v>
      </c>
      <c r="G18" s="77">
        <f t="shared" si="2"/>
        <v>42.51579315181539</v>
      </c>
      <c r="H18" s="73">
        <f>+H214</f>
        <v>14.468158155013285</v>
      </c>
      <c r="Q18" s="13">
        <f>'Force Profile'!D81</f>
        <v>6.097560975609756</v>
      </c>
      <c r="R18" s="27">
        <f>'Force Profile'!E81-'Force Profile'!$E$75</f>
        <v>6</v>
      </c>
      <c r="S18" s="14"/>
    </row>
    <row r="19" spans="1:19" ht="12.75">
      <c r="A19" s="14">
        <v>9</v>
      </c>
      <c r="B19" s="48">
        <f t="shared" si="4"/>
        <v>63.53787859068315</v>
      </c>
      <c r="C19" s="28">
        <f>+E208*1000</f>
        <v>71.90082897667546</v>
      </c>
      <c r="D19" s="69">
        <f t="shared" si="0"/>
        <v>8.362950385992306</v>
      </c>
      <c r="E19" s="76">
        <f t="shared" si="3"/>
        <v>301.95662112500986</v>
      </c>
      <c r="F19" s="76">
        <f t="shared" si="1"/>
        <v>341.7006021517957</v>
      </c>
      <c r="G19" s="77">
        <f t="shared" si="2"/>
        <v>39.74398102678583</v>
      </c>
      <c r="H19" s="73">
        <f>+H234</f>
        <v>15.349622484248217</v>
      </c>
      <c r="Q19" s="13">
        <f>'Force Profile'!D82</f>
        <v>6.25</v>
      </c>
      <c r="R19" s="27">
        <f>'Force Profile'!E82-'Force Profile'!$E$75</f>
        <v>7</v>
      </c>
      <c r="S19" s="14"/>
    </row>
    <row r="20" spans="1:19" ht="12.75">
      <c r="A20" s="14">
        <v>10</v>
      </c>
      <c r="B20" s="48">
        <f t="shared" si="4"/>
        <v>67.85084504967674</v>
      </c>
      <c r="C20" s="28">
        <f>+E225*1000</f>
        <v>75.73095262841747</v>
      </c>
      <c r="D20" s="69">
        <f t="shared" si="0"/>
        <v>7.880107578740734</v>
      </c>
      <c r="E20" s="76">
        <f t="shared" si="3"/>
        <v>322.45350908963525</v>
      </c>
      <c r="F20" s="76">
        <f t="shared" si="1"/>
        <v>359.9028339861552</v>
      </c>
      <c r="G20" s="77">
        <f t="shared" si="2"/>
        <v>37.449324896519954</v>
      </c>
      <c r="H20" s="73">
        <f>+H254</f>
        <v>16.18314593135952</v>
      </c>
      <c r="Q20" s="13">
        <f>'Force Profile'!D83</f>
        <v>6.410256410256411</v>
      </c>
      <c r="R20" s="27">
        <f>'Force Profile'!E83-'Force Profile'!$E$75</f>
        <v>8</v>
      </c>
      <c r="S20" s="14"/>
    </row>
    <row r="21" spans="1:19" ht="12.75">
      <c r="A21" s="14">
        <v>11</v>
      </c>
      <c r="B21" s="48">
        <f t="shared" si="4"/>
        <v>71.90082897667546</v>
      </c>
      <c r="C21" s="28">
        <f>+E242*1000</f>
        <v>79.37352619890008</v>
      </c>
      <c r="D21" s="69">
        <f t="shared" si="0"/>
        <v>7.472697222224625</v>
      </c>
      <c r="E21" s="76">
        <f t="shared" si="3"/>
        <v>341.7006021517957</v>
      </c>
      <c r="F21" s="76">
        <f t="shared" si="1"/>
        <v>377.21375515536585</v>
      </c>
      <c r="G21" s="77">
        <f t="shared" si="2"/>
        <v>35.51315300357015</v>
      </c>
      <c r="H21" s="73">
        <f>+H274</f>
        <v>16.975791811911638</v>
      </c>
      <c r="Q21" s="13">
        <f>'Force Profile'!D84</f>
        <v>6.510416666666667</v>
      </c>
      <c r="R21" s="27">
        <f>'Force Profile'!E84-'Force Profile'!$E$75</f>
        <v>9</v>
      </c>
      <c r="S21" s="14"/>
    </row>
    <row r="22" spans="1:19" ht="12.75">
      <c r="A22" s="14">
        <v>12</v>
      </c>
      <c r="B22" s="48">
        <f t="shared" si="4"/>
        <v>75.73095262841747</v>
      </c>
      <c r="C22" s="28">
        <f>+E259*1000</f>
        <v>82.85396573107356</v>
      </c>
      <c r="D22" s="69">
        <f t="shared" si="0"/>
        <v>7.123013102656088</v>
      </c>
      <c r="E22" s="76">
        <f t="shared" si="3"/>
        <v>359.9028339861552</v>
      </c>
      <c r="F22" s="76">
        <f t="shared" si="1"/>
        <v>393.7541525446976</v>
      </c>
      <c r="G22" s="77">
        <f t="shared" si="2"/>
        <v>33.8513185585424</v>
      </c>
      <c r="H22" s="73">
        <f>+H294</f>
        <v>17.733042544410875</v>
      </c>
      <c r="Q22" s="13">
        <f>'Force Profile'!D85</f>
        <v>6.756756756756756</v>
      </c>
      <c r="R22" s="27">
        <f>'Force Profile'!E85-'Force Profile'!$E$75</f>
        <v>10</v>
      </c>
      <c r="S22" s="14"/>
    </row>
    <row r="23" spans="1:19" ht="12.75">
      <c r="A23" s="14">
        <v>13</v>
      </c>
      <c r="B23" s="48">
        <f t="shared" si="4"/>
        <v>79.37352619890008</v>
      </c>
      <c r="C23" s="28">
        <f>+E276*1000</f>
        <v>86.1922832904038</v>
      </c>
      <c r="D23" s="69">
        <f t="shared" si="0"/>
        <v>6.818757091503713</v>
      </c>
      <c r="E23" s="76">
        <f t="shared" si="3"/>
        <v>377.21375515536585</v>
      </c>
      <c r="F23" s="76">
        <f t="shared" si="1"/>
        <v>409.61913124427696</v>
      </c>
      <c r="G23" s="77">
        <f t="shared" si="2"/>
        <v>32.40537608891111</v>
      </c>
      <c r="H23" s="73">
        <f>+H314</f>
        <v>18.45925469464844</v>
      </c>
      <c r="Q23" s="13">
        <f>'Force Profile'!D86</f>
        <v>6.684491978609625</v>
      </c>
      <c r="R23" s="27">
        <f>'Force Profile'!E86-'Force Profile'!$E$75</f>
        <v>11</v>
      </c>
      <c r="S23" s="14"/>
    </row>
    <row r="24" spans="1:19" ht="12.75">
      <c r="A24" s="14">
        <v>14</v>
      </c>
      <c r="B24" s="48">
        <f t="shared" si="4"/>
        <v>82.85396573107356</v>
      </c>
      <c r="C24" s="28">
        <f>+E293*1000</f>
        <v>89.40499940128858</v>
      </c>
      <c r="D24" s="69">
        <f t="shared" si="0"/>
        <v>6.55103367021502</v>
      </c>
      <c r="E24" s="76">
        <f t="shared" si="3"/>
        <v>393.7541525446976</v>
      </c>
      <c r="F24" s="76">
        <f t="shared" si="1"/>
        <v>424.8872031880403</v>
      </c>
      <c r="G24" s="77">
        <f t="shared" si="2"/>
        <v>31.1330506433427</v>
      </c>
      <c r="H24" s="73">
        <f>+H334</f>
        <v>19.15795830303777</v>
      </c>
      <c r="Q24" s="13">
        <f>'Force Profile'!D87</f>
        <v>6.578947368421053</v>
      </c>
      <c r="R24" s="27">
        <f>'Force Profile'!E87-'Force Profile'!$E$75</f>
        <v>12</v>
      </c>
      <c r="S24" s="14"/>
    </row>
    <row r="25" spans="1:19" ht="12.75">
      <c r="A25" s="14">
        <v>15</v>
      </c>
      <c r="B25" s="48">
        <f t="shared" si="4"/>
        <v>86.1922832904038</v>
      </c>
      <c r="C25" s="28">
        <f>+E310*1000</f>
        <v>92.50489784753282</v>
      </c>
      <c r="D25" s="69">
        <f t="shared" si="0"/>
        <v>6.312614557129024</v>
      </c>
      <c r="E25" s="76">
        <f t="shared" si="3"/>
        <v>409.61913124427696</v>
      </c>
      <c r="F25" s="76">
        <f t="shared" si="1"/>
        <v>439.619121870573</v>
      </c>
      <c r="G25" s="77">
        <f t="shared" si="2"/>
        <v>29.99999062629604</v>
      </c>
      <c r="H25" s="73">
        <f>+H354</f>
        <v>19.83206105780228</v>
      </c>
      <c r="Q25" s="13">
        <f>'Force Profile'!D88</f>
        <v>6.578947368421053</v>
      </c>
      <c r="R25" s="27">
        <f>'Force Profile'!E88-'Force Profile'!$E$75</f>
        <v>13</v>
      </c>
      <c r="S25" s="14"/>
    </row>
    <row r="26" spans="1:19" ht="12.75">
      <c r="A26" s="16">
        <v>16</v>
      </c>
      <c r="B26" s="78">
        <f t="shared" si="4"/>
        <v>89.40499940128858</v>
      </c>
      <c r="C26" s="79">
        <f>+E327*1000</f>
        <v>95.502807393703</v>
      </c>
      <c r="D26" s="80">
        <f t="shared" si="0"/>
        <v>6.097807992414417</v>
      </c>
      <c r="E26" s="76">
        <f t="shared" si="3"/>
        <v>424.8872031880403</v>
      </c>
      <c r="F26" s="76">
        <f t="shared" si="1"/>
        <v>453.8663497774345</v>
      </c>
      <c r="G26" s="81">
        <f t="shared" si="2"/>
        <v>28.97914658939419</v>
      </c>
      <c r="H26" s="82">
        <f>+H374</f>
        <v>20.48399186407628</v>
      </c>
      <c r="Q26" s="13">
        <f>'Force Profile'!D89</f>
        <v>6.578947368421053</v>
      </c>
      <c r="R26" s="27">
        <f>'Force Profile'!E89-'Force Profile'!$E$75</f>
        <v>14</v>
      </c>
      <c r="S26" s="14"/>
    </row>
    <row r="27" spans="2:19" ht="12.75">
      <c r="B27" s="48"/>
      <c r="C27" s="28"/>
      <c r="D27" s="32"/>
      <c r="E27" s="61"/>
      <c r="Q27" s="13">
        <f>'Force Profile'!D90</f>
        <v>6.578947368421053</v>
      </c>
      <c r="R27" s="27">
        <f>'Force Profile'!E90-'Force Profile'!$E$75</f>
        <v>15</v>
      </c>
      <c r="S27" s="14"/>
    </row>
    <row r="28" spans="2:19" ht="12.75">
      <c r="B28" s="48"/>
      <c r="C28" s="28"/>
      <c r="D28" s="32"/>
      <c r="E28" s="61"/>
      <c r="Q28" s="13">
        <f>'Force Profile'!D91</f>
        <v>6.7934782608695645</v>
      </c>
      <c r="R28" s="27">
        <f>'Force Profile'!E91-'Force Profile'!$E$75</f>
        <v>16</v>
      </c>
      <c r="S28" s="14"/>
    </row>
    <row r="29" spans="2:19" ht="12.75">
      <c r="B29" s="48"/>
      <c r="C29" s="28"/>
      <c r="D29" s="32"/>
      <c r="E29" s="61"/>
      <c r="Q29" s="13">
        <f>'Force Profile'!D92</f>
        <v>6.756756756756756</v>
      </c>
      <c r="R29" s="27">
        <f>'Force Profile'!E92-'Force Profile'!$E$75</f>
        <v>17</v>
      </c>
      <c r="S29" s="14"/>
    </row>
    <row r="30" spans="2:19" ht="12.75">
      <c r="B30" s="48"/>
      <c r="C30" s="28"/>
      <c r="D30" s="32"/>
      <c r="E30" s="61"/>
      <c r="Q30" s="13">
        <f>'Force Profile'!D93</f>
        <v>6.25</v>
      </c>
      <c r="R30" s="27">
        <f>'Force Profile'!E93-'Force Profile'!$E$75</f>
        <v>18</v>
      </c>
      <c r="S30" s="14"/>
    </row>
    <row r="31" spans="2:19" ht="12.75">
      <c r="B31" s="48"/>
      <c r="C31" s="28"/>
      <c r="D31" s="32"/>
      <c r="E31" s="61"/>
      <c r="Q31" s="13">
        <f>'Force Profile'!D94</f>
        <v>5.9523809523809526</v>
      </c>
      <c r="R31" s="27">
        <f>'Force Profile'!E94-'Force Profile'!$E$75</f>
        <v>19</v>
      </c>
      <c r="S31" s="16"/>
    </row>
    <row r="32" spans="2:19" ht="12.75">
      <c r="B32" s="48"/>
      <c r="C32" s="28"/>
      <c r="D32" s="32"/>
      <c r="E32" s="61"/>
      <c r="Q32" s="27"/>
      <c r="R32" s="27"/>
      <c r="S32" s="19"/>
    </row>
    <row r="33" spans="2:19" ht="12.75">
      <c r="B33" s="48"/>
      <c r="C33" s="28"/>
      <c r="D33" s="32"/>
      <c r="E33" s="61"/>
      <c r="Q33" s="27"/>
      <c r="R33" s="27"/>
      <c r="S33" s="19"/>
    </row>
    <row r="34" spans="2:19" ht="12.75">
      <c r="B34" s="48"/>
      <c r="C34" s="28"/>
      <c r="D34" s="32"/>
      <c r="E34" s="61"/>
      <c r="Q34" s="27"/>
      <c r="R34" s="27"/>
      <c r="S34" s="19"/>
    </row>
    <row r="35" spans="2:19" ht="12.75">
      <c r="B35" s="48"/>
      <c r="C35" s="28"/>
      <c r="D35" s="32"/>
      <c r="E35" s="61"/>
      <c r="Q35" s="27"/>
      <c r="R35" s="27"/>
      <c r="S35" s="19"/>
    </row>
    <row r="36" spans="2:19" ht="12.75">
      <c r="B36" s="48"/>
      <c r="C36" s="28"/>
      <c r="D36" s="32"/>
      <c r="E36" s="61"/>
      <c r="Q36" s="27"/>
      <c r="R36" s="27"/>
      <c r="S36" s="19"/>
    </row>
    <row r="37" spans="2:19" ht="12.75">
      <c r="B37" s="48"/>
      <c r="C37" s="28"/>
      <c r="D37" s="32"/>
      <c r="E37" s="61"/>
      <c r="Q37" s="27"/>
      <c r="R37" s="27"/>
      <c r="S37" s="19"/>
    </row>
    <row r="38" spans="2:19" ht="12.75">
      <c r="B38" s="48"/>
      <c r="C38" s="28"/>
      <c r="D38" s="32"/>
      <c r="E38" s="61"/>
      <c r="Q38" s="27"/>
      <c r="R38" s="27"/>
      <c r="S38" s="19"/>
    </row>
    <row r="39" spans="2:19" ht="12.75">
      <c r="B39" s="48"/>
      <c r="C39" s="28"/>
      <c r="D39" s="32"/>
      <c r="E39" s="61"/>
      <c r="Q39" s="27"/>
      <c r="R39" s="27"/>
      <c r="S39" s="19"/>
    </row>
    <row r="40" spans="2:19" ht="12.75">
      <c r="B40" s="48"/>
      <c r="C40" s="28"/>
      <c r="D40" s="32"/>
      <c r="E40" s="61"/>
      <c r="Q40" s="27"/>
      <c r="R40" s="27"/>
      <c r="S40" s="19"/>
    </row>
    <row r="41" spans="2:19" ht="12.75">
      <c r="B41" s="48"/>
      <c r="C41" s="28"/>
      <c r="D41" s="32"/>
      <c r="E41" s="61"/>
      <c r="Q41" s="27"/>
      <c r="R41" s="27"/>
      <c r="S41" s="19"/>
    </row>
    <row r="42" spans="2:19" ht="12.75">
      <c r="B42" s="48"/>
      <c r="C42" s="28"/>
      <c r="D42" s="32"/>
      <c r="E42" s="61"/>
      <c r="Q42" s="27"/>
      <c r="R42" s="27"/>
      <c r="S42" s="19"/>
    </row>
    <row r="43" spans="2:19" ht="12.75">
      <c r="B43" s="48"/>
      <c r="C43" s="28"/>
      <c r="D43" s="32"/>
      <c r="E43" s="37"/>
      <c r="Q43" s="27"/>
      <c r="R43" s="27"/>
      <c r="S43" s="19"/>
    </row>
    <row r="53" spans="2:8" ht="12.75">
      <c r="B53" s="3" t="s">
        <v>14</v>
      </c>
      <c r="C53" s="3" t="s">
        <v>18</v>
      </c>
      <c r="D53" s="30" t="s">
        <v>45</v>
      </c>
      <c r="E53" s="33" t="s">
        <v>36</v>
      </c>
      <c r="F53" s="33" t="s">
        <v>38</v>
      </c>
      <c r="G53" s="33"/>
      <c r="H53" s="33" t="s">
        <v>40</v>
      </c>
    </row>
    <row r="54" spans="1:16" ht="12.75">
      <c r="A54" s="20" t="s">
        <v>39</v>
      </c>
      <c r="B54" s="20" t="s">
        <v>33</v>
      </c>
      <c r="C54" s="20" t="s">
        <v>34</v>
      </c>
      <c r="D54" s="31" t="s">
        <v>44</v>
      </c>
      <c r="E54" s="34" t="s">
        <v>35</v>
      </c>
      <c r="F54" s="34" t="s">
        <v>37</v>
      </c>
      <c r="G54" s="34"/>
      <c r="H54" s="34" t="s">
        <v>37</v>
      </c>
      <c r="I54" s="9">
        <v>1</v>
      </c>
      <c r="J54" s="9">
        <v>2</v>
      </c>
      <c r="K54" s="9">
        <v>3</v>
      </c>
      <c r="L54" s="9">
        <v>4</v>
      </c>
      <c r="M54" s="9">
        <v>5</v>
      </c>
      <c r="N54" s="9">
        <v>16</v>
      </c>
      <c r="O54" s="9">
        <v>17</v>
      </c>
      <c r="P54" s="9">
        <v>18</v>
      </c>
    </row>
    <row r="55" spans="1:10" ht="12.75">
      <c r="A55">
        <v>1</v>
      </c>
      <c r="B55">
        <v>0</v>
      </c>
      <c r="C55" s="7">
        <f aca="true" t="shared" si="5" ref="C55:C74">+Q12</f>
        <v>5</v>
      </c>
      <c r="D55" s="39">
        <f>+C55*$C$5</f>
        <v>48.948</v>
      </c>
      <c r="E55" s="32">
        <v>0</v>
      </c>
      <c r="F55" s="32">
        <v>0</v>
      </c>
      <c r="I55" s="41"/>
      <c r="J55" s="42"/>
    </row>
    <row r="56" spans="2:10" ht="12.75">
      <c r="B56">
        <f>+B55+1</f>
        <v>1</v>
      </c>
      <c r="C56" s="7">
        <f t="shared" si="5"/>
        <v>5.434782608695652</v>
      </c>
      <c r="D56" s="39">
        <f aca="true" t="shared" si="6" ref="D56:D119">+C56*$C$5</f>
        <v>53.20434782608696</v>
      </c>
      <c r="E56" s="32">
        <f>E55+(SQRT(F55*F55+2*D55*0.001)-F55)/D55</f>
        <v>0.006392158307800657</v>
      </c>
      <c r="F56" s="32">
        <f>+F55+D56*(E56-E55)</f>
        <v>0.34009061396763757</v>
      </c>
      <c r="H56" s="36"/>
      <c r="I56" s="41"/>
      <c r="J56" s="42"/>
    </row>
    <row r="57" spans="2:10" ht="12.75">
      <c r="B57">
        <f aca="true" t="shared" si="7" ref="B57:B120">+B56+1</f>
        <v>2</v>
      </c>
      <c r="C57" s="7">
        <f t="shared" si="5"/>
        <v>5.319148936170213</v>
      </c>
      <c r="D57" s="39">
        <f t="shared" si="6"/>
        <v>52.07234042553191</v>
      </c>
      <c r="E57" s="32">
        <f aca="true" t="shared" si="8" ref="E57:E120">E56+(SQRT(F56*F56+2*D56*0.001)-F56)/D56</f>
        <v>0.008857234367307388</v>
      </c>
      <c r="F57" s="32">
        <f aca="true" t="shared" si="9" ref="F57:F120">+F56+D57*(E57-E56)</f>
        <v>0.46845289371310084</v>
      </c>
      <c r="I57" s="41"/>
      <c r="J57" s="42"/>
    </row>
    <row r="58" spans="2:10" ht="12.75">
      <c r="B58">
        <f t="shared" si="7"/>
        <v>3</v>
      </c>
      <c r="C58" s="7">
        <f t="shared" si="5"/>
        <v>5.681818181818182</v>
      </c>
      <c r="D58" s="39">
        <f t="shared" si="6"/>
        <v>55.622727272727275</v>
      </c>
      <c r="E58" s="32">
        <f t="shared" si="8"/>
        <v>0.010785307471931236</v>
      </c>
      <c r="F58" s="32">
        <f t="shared" si="9"/>
        <v>0.5756975781734737</v>
      </c>
      <c r="I58" s="41"/>
      <c r="J58" s="42"/>
    </row>
    <row r="59" spans="2:10" ht="12.75">
      <c r="B59">
        <f t="shared" si="7"/>
        <v>4</v>
      </c>
      <c r="C59" s="7">
        <f t="shared" si="5"/>
        <v>6.25</v>
      </c>
      <c r="D59" s="39">
        <f t="shared" si="6"/>
        <v>61.185</v>
      </c>
      <c r="E59" s="32">
        <f t="shared" si="8"/>
        <v>0.012396866277819493</v>
      </c>
      <c r="F59" s="32">
        <f t="shared" si="9"/>
        <v>0.6743008037117466</v>
      </c>
      <c r="I59" s="41"/>
      <c r="J59" s="42"/>
    </row>
    <row r="60" spans="2:10" ht="12.75">
      <c r="B60">
        <f t="shared" si="7"/>
        <v>5</v>
      </c>
      <c r="C60" s="7">
        <f t="shared" si="5"/>
        <v>6.25</v>
      </c>
      <c r="D60" s="39">
        <f t="shared" si="6"/>
        <v>61.185</v>
      </c>
      <c r="E60" s="32">
        <f t="shared" si="8"/>
        <v>0.013791624861592298</v>
      </c>
      <c r="F60" s="32">
        <f t="shared" si="9"/>
        <v>0.7596391076598857</v>
      </c>
      <c r="I60" s="41"/>
      <c r="J60" s="42"/>
    </row>
    <row r="61" spans="2:10" ht="12.75">
      <c r="B61">
        <f t="shared" si="7"/>
        <v>6</v>
      </c>
      <c r="C61" s="7">
        <f t="shared" si="5"/>
        <v>6.097560975609756</v>
      </c>
      <c r="D61" s="39">
        <f t="shared" si="6"/>
        <v>59.69268292682927</v>
      </c>
      <c r="E61" s="32">
        <f t="shared" si="8"/>
        <v>0.01504479429388753</v>
      </c>
      <c r="F61" s="32">
        <f t="shared" si="9"/>
        <v>0.8344441532354797</v>
      </c>
      <c r="I61" s="41"/>
      <c r="J61" s="42"/>
    </row>
    <row r="62" spans="2:10" ht="12.75">
      <c r="B62">
        <f t="shared" si="7"/>
        <v>7</v>
      </c>
      <c r="C62" s="7">
        <f t="shared" si="5"/>
        <v>6.25</v>
      </c>
      <c r="D62" s="39">
        <f t="shared" si="6"/>
        <v>61.185</v>
      </c>
      <c r="E62" s="32">
        <f t="shared" si="8"/>
        <v>0.016195810145733354</v>
      </c>
      <c r="F62" s="32">
        <f t="shared" si="9"/>
        <v>0.9048690581306664</v>
      </c>
      <c r="I62" s="41"/>
      <c r="J62" s="42"/>
    </row>
    <row r="63" spans="2:10" ht="12.75">
      <c r="B63">
        <f t="shared" si="7"/>
        <v>8</v>
      </c>
      <c r="C63" s="7">
        <f t="shared" si="5"/>
        <v>6.410256410256411</v>
      </c>
      <c r="D63" s="39">
        <f t="shared" si="6"/>
        <v>62.753846153846155</v>
      </c>
      <c r="E63" s="32">
        <f t="shared" si="8"/>
        <v>0.017262475648979453</v>
      </c>
      <c r="F63" s="32">
        <f t="shared" si="9"/>
        <v>0.971806421018987</v>
      </c>
      <c r="I63" s="41"/>
      <c r="J63" s="42"/>
    </row>
    <row r="64" spans="2:10" ht="12.75">
      <c r="B64">
        <f t="shared" si="7"/>
        <v>9</v>
      </c>
      <c r="C64" s="7">
        <f t="shared" si="5"/>
        <v>6.510416666666667</v>
      </c>
      <c r="D64" s="39">
        <f t="shared" si="6"/>
        <v>63.734375</v>
      </c>
      <c r="E64" s="32">
        <f t="shared" si="8"/>
        <v>0.018259398359693105</v>
      </c>
      <c r="F64" s="32">
        <f t="shared" si="9"/>
        <v>1.0353446669096273</v>
      </c>
      <c r="I64" s="41"/>
      <c r="J64" s="42"/>
    </row>
    <row r="65" spans="2:10" ht="12.75">
      <c r="B65">
        <f t="shared" si="7"/>
        <v>10</v>
      </c>
      <c r="C65" s="7">
        <f t="shared" si="5"/>
        <v>6.756756756756756</v>
      </c>
      <c r="D65" s="39">
        <f t="shared" si="6"/>
        <v>66.14594594594594</v>
      </c>
      <c r="E65" s="32">
        <f t="shared" si="8"/>
        <v>0.019198136658513852</v>
      </c>
      <c r="F65" s="32">
        <f t="shared" si="9"/>
        <v>1.0974383996808137</v>
      </c>
      <c r="I65" s="41"/>
      <c r="J65" s="42"/>
    </row>
    <row r="66" spans="2:10" ht="12.75">
      <c r="B66">
        <f t="shared" si="7"/>
        <v>11</v>
      </c>
      <c r="C66" s="7">
        <f t="shared" si="5"/>
        <v>6.684491978609625</v>
      </c>
      <c r="D66" s="39">
        <f t="shared" si="6"/>
        <v>65.43850267379679</v>
      </c>
      <c r="E66" s="32">
        <f t="shared" si="8"/>
        <v>0.020085613552717842</v>
      </c>
      <c r="F66" s="32">
        <f t="shared" si="9"/>
        <v>1.1555135587951144</v>
      </c>
      <c r="I66" s="41"/>
      <c r="J66" s="42"/>
    </row>
    <row r="67" spans="2:10" ht="12.75">
      <c r="B67">
        <f t="shared" si="7"/>
        <v>12</v>
      </c>
      <c r="C67" s="7">
        <f t="shared" si="5"/>
        <v>6.578947368421053</v>
      </c>
      <c r="D67" s="39">
        <f t="shared" si="6"/>
        <v>64.40526315789474</v>
      </c>
      <c r="E67" s="32">
        <f t="shared" si="8"/>
        <v>0.020930802416690236</v>
      </c>
      <c r="F67" s="32">
        <f t="shared" si="9"/>
        <v>1.2099481699973786</v>
      </c>
      <c r="I67" s="41"/>
      <c r="J67" s="42"/>
    </row>
    <row r="68" spans="2:10" ht="12.75">
      <c r="B68">
        <f t="shared" si="7"/>
        <v>13</v>
      </c>
      <c r="C68" s="7">
        <f t="shared" si="5"/>
        <v>6.578947368421053</v>
      </c>
      <c r="D68" s="39">
        <f t="shared" si="6"/>
        <v>64.40526315789474</v>
      </c>
      <c r="E68" s="32">
        <f t="shared" si="8"/>
        <v>0.021739862572559797</v>
      </c>
      <c r="F68" s="32">
        <f t="shared" si="9"/>
        <v>1.262055902246725</v>
      </c>
      <c r="I68" s="41"/>
      <c r="J68" s="42"/>
    </row>
    <row r="69" spans="2:10" ht="12.75">
      <c r="B69">
        <f t="shared" si="7"/>
        <v>14</v>
      </c>
      <c r="C69" s="7">
        <f t="shared" si="5"/>
        <v>6.578947368421053</v>
      </c>
      <c r="D69" s="39">
        <f t="shared" si="6"/>
        <v>64.40526315789474</v>
      </c>
      <c r="E69" s="32">
        <f t="shared" si="8"/>
        <v>0.022516817531232167</v>
      </c>
      <c r="F69" s="32">
        <f t="shared" si="9"/>
        <v>1.3120958908218503</v>
      </c>
      <c r="I69" s="41"/>
      <c r="J69" s="42"/>
    </row>
    <row r="70" spans="2:10" ht="12.75">
      <c r="B70">
        <f t="shared" si="7"/>
        <v>15</v>
      </c>
      <c r="C70" s="7">
        <f t="shared" si="5"/>
        <v>6.578947368421053</v>
      </c>
      <c r="D70" s="39">
        <f t="shared" si="6"/>
        <v>64.40526315789474</v>
      </c>
      <c r="E70" s="32">
        <f t="shared" si="8"/>
        <v>0.023265210664290506</v>
      </c>
      <c r="F70" s="32">
        <f t="shared" si="9"/>
        <v>1.360296347502034</v>
      </c>
      <c r="I70" s="41"/>
      <c r="J70" s="42"/>
    </row>
    <row r="71" spans="1:10" ht="12.75">
      <c r="A71" s="19"/>
      <c r="B71">
        <f t="shared" si="7"/>
        <v>16</v>
      </c>
      <c r="C71" s="27">
        <f t="shared" si="5"/>
        <v>6.7934782608695645</v>
      </c>
      <c r="D71" s="65">
        <f t="shared" si="6"/>
        <v>66.50543478260869</v>
      </c>
      <c r="E71" s="36">
        <f t="shared" si="8"/>
        <v>0.02398797786921718</v>
      </c>
      <c r="F71" s="36">
        <f t="shared" si="9"/>
        <v>1.4083642947122934</v>
      </c>
      <c r="G71" s="36"/>
      <c r="I71" s="41"/>
      <c r="J71" s="42"/>
    </row>
    <row r="72" spans="2:11" ht="12.75">
      <c r="B72">
        <f t="shared" si="7"/>
        <v>17</v>
      </c>
      <c r="C72" s="27">
        <f t="shared" si="5"/>
        <v>6.756756756756756</v>
      </c>
      <c r="D72" s="39">
        <f t="shared" si="6"/>
        <v>66.14594594594594</v>
      </c>
      <c r="E72" s="32">
        <f t="shared" si="8"/>
        <v>0.024686500871739965</v>
      </c>
      <c r="F72" s="32">
        <f t="shared" si="9"/>
        <v>1.4545687594791654</v>
      </c>
      <c r="I72" s="41"/>
      <c r="J72" s="42"/>
      <c r="K72" s="44"/>
    </row>
    <row r="73" spans="2:11" ht="12.75">
      <c r="B73">
        <f t="shared" si="7"/>
        <v>18</v>
      </c>
      <c r="C73" s="27">
        <f t="shared" si="5"/>
        <v>6.25</v>
      </c>
      <c r="D73" s="39">
        <f t="shared" si="6"/>
        <v>61.185</v>
      </c>
      <c r="E73" s="32">
        <f t="shared" si="8"/>
        <v>0.02536356666497593</v>
      </c>
      <c r="F73" s="32">
        <f t="shared" si="9"/>
        <v>1.4959950300383078</v>
      </c>
      <c r="I73" s="41"/>
      <c r="J73" s="42"/>
      <c r="K73" s="44"/>
    </row>
    <row r="74" spans="1:11" ht="12.75">
      <c r="A74" s="17"/>
      <c r="B74" s="17">
        <f t="shared" si="7"/>
        <v>19</v>
      </c>
      <c r="C74" s="18">
        <f t="shared" si="5"/>
        <v>5.9523809523809526</v>
      </c>
      <c r="D74" s="40">
        <f t="shared" si="6"/>
        <v>58.27142857142857</v>
      </c>
      <c r="E74" s="35">
        <f t="shared" si="8"/>
        <v>0.02602312223056291</v>
      </c>
      <c r="F74" s="35">
        <f t="shared" si="9"/>
        <v>1.5344282750672977</v>
      </c>
      <c r="G74" s="35"/>
      <c r="H74" s="35">
        <f>+F74*1000/12/25.4</f>
        <v>5.0342135008769615</v>
      </c>
      <c r="I74" s="41"/>
      <c r="J74" s="42"/>
      <c r="K74" s="44"/>
    </row>
    <row r="75" spans="1:11" ht="12.75">
      <c r="A75">
        <v>2</v>
      </c>
      <c r="B75">
        <f t="shared" si="7"/>
        <v>20</v>
      </c>
      <c r="C75" s="7">
        <f>+Q12</f>
        <v>5</v>
      </c>
      <c r="D75" s="39">
        <f t="shared" si="6"/>
        <v>48.948</v>
      </c>
      <c r="E75" s="32">
        <f t="shared" si="8"/>
        <v>0.026666959732590326</v>
      </c>
      <c r="F75" s="32">
        <f t="shared" si="9"/>
        <v>1.5659428331165357</v>
      </c>
      <c r="I75" s="46"/>
      <c r="J75" s="42"/>
      <c r="K75" s="44"/>
    </row>
    <row r="76" spans="2:16" ht="12.75">
      <c r="B76">
        <f t="shared" si="7"/>
        <v>21</v>
      </c>
      <c r="C76" s="7">
        <f aca="true" t="shared" si="10" ref="C76:C94">+Q13</f>
        <v>5.434782608695652</v>
      </c>
      <c r="D76" s="39">
        <f t="shared" si="6"/>
        <v>53.20434782608696</v>
      </c>
      <c r="E76" s="32">
        <f t="shared" si="8"/>
        <v>0.027299303292722163</v>
      </c>
      <c r="F76" s="32">
        <f t="shared" si="9"/>
        <v>1.599586259835376</v>
      </c>
      <c r="I76" s="49"/>
      <c r="J76" s="43"/>
      <c r="K76" s="44"/>
      <c r="L76" s="36"/>
      <c r="M76" s="36"/>
      <c r="N76" s="36"/>
      <c r="O76" s="36"/>
      <c r="P76" s="36"/>
    </row>
    <row r="77" spans="2:11" ht="12.75">
      <c r="B77">
        <f t="shared" si="7"/>
        <v>22</v>
      </c>
      <c r="C77" s="7">
        <f t="shared" si="10"/>
        <v>5.319148936170213</v>
      </c>
      <c r="D77" s="39">
        <f t="shared" si="6"/>
        <v>52.07234042553191</v>
      </c>
      <c r="E77" s="32">
        <f t="shared" si="8"/>
        <v>0.02791809697881454</v>
      </c>
      <c r="F77" s="32">
        <f t="shared" si="9"/>
        <v>1.631808295310748</v>
      </c>
      <c r="I77" s="46"/>
      <c r="J77" s="42"/>
      <c r="K77" s="44"/>
    </row>
    <row r="78" spans="2:11" ht="12.75">
      <c r="B78">
        <f t="shared" si="7"/>
        <v>23</v>
      </c>
      <c r="C78" s="7">
        <f t="shared" si="10"/>
        <v>5.681818181818182</v>
      </c>
      <c r="D78" s="39">
        <f t="shared" si="6"/>
        <v>55.622727272727275</v>
      </c>
      <c r="E78" s="32">
        <f t="shared" si="8"/>
        <v>0.02852503647908676</v>
      </c>
      <c r="F78" s="32">
        <f t="shared" si="9"/>
        <v>1.665567925605435</v>
      </c>
      <c r="I78" s="46"/>
      <c r="J78" s="42"/>
      <c r="K78" s="44"/>
    </row>
    <row r="79" spans="2:11" ht="12.75">
      <c r="B79">
        <f t="shared" si="7"/>
        <v>24</v>
      </c>
      <c r="C79" s="7">
        <f t="shared" si="10"/>
        <v>6.25</v>
      </c>
      <c r="D79" s="39">
        <f t="shared" si="6"/>
        <v>61.185</v>
      </c>
      <c r="E79" s="32">
        <f t="shared" si="8"/>
        <v>0.029119530881078607</v>
      </c>
      <c r="F79" s="32">
        <f t="shared" si="9"/>
        <v>1.7019420655913062</v>
      </c>
      <c r="I79" s="46"/>
      <c r="J79" s="42"/>
      <c r="K79" s="44"/>
    </row>
    <row r="80" spans="2:11" ht="12.75">
      <c r="B80">
        <f t="shared" si="7"/>
        <v>25</v>
      </c>
      <c r="C80" s="7">
        <f t="shared" si="10"/>
        <v>6.25</v>
      </c>
      <c r="D80" s="39">
        <f t="shared" si="6"/>
        <v>61.185</v>
      </c>
      <c r="E80" s="32">
        <f t="shared" si="8"/>
        <v>0.02970101710977553</v>
      </c>
      <c r="F80" s="32">
        <f t="shared" si="9"/>
        <v>1.7375203004941273</v>
      </c>
      <c r="I80" s="46"/>
      <c r="J80" s="42"/>
      <c r="K80" s="44"/>
    </row>
    <row r="81" spans="2:11" ht="12.75">
      <c r="B81">
        <f t="shared" si="7"/>
        <v>26</v>
      </c>
      <c r="C81" s="7">
        <f t="shared" si="10"/>
        <v>6.097560975609756</v>
      </c>
      <c r="D81" s="39">
        <f t="shared" si="6"/>
        <v>59.69268292682927</v>
      </c>
      <c r="E81" s="32">
        <f t="shared" si="8"/>
        <v>0.030270833135306503</v>
      </c>
      <c r="F81" s="32">
        <f t="shared" si="9"/>
        <v>1.7715341478327737</v>
      </c>
      <c r="I81" s="46"/>
      <c r="J81" s="42"/>
      <c r="K81" s="44"/>
    </row>
    <row r="82" spans="2:11" ht="12.75">
      <c r="B82">
        <f t="shared" si="7"/>
        <v>27</v>
      </c>
      <c r="C82" s="7">
        <f t="shared" si="10"/>
        <v>6.25</v>
      </c>
      <c r="D82" s="39">
        <f t="shared" si="6"/>
        <v>61.185</v>
      </c>
      <c r="E82" s="32">
        <f t="shared" si="8"/>
        <v>0.030830046994725534</v>
      </c>
      <c r="F82" s="32">
        <f t="shared" si="9"/>
        <v>1.8057496478213273</v>
      </c>
      <c r="I82" s="46"/>
      <c r="J82" s="42"/>
      <c r="K82" s="44"/>
    </row>
    <row r="83" spans="2:11" ht="12.75">
      <c r="B83">
        <f t="shared" si="7"/>
        <v>28</v>
      </c>
      <c r="C83" s="7">
        <f t="shared" si="10"/>
        <v>6.410256410256411</v>
      </c>
      <c r="D83" s="39">
        <f t="shared" si="6"/>
        <v>62.753846153846155</v>
      </c>
      <c r="E83" s="32">
        <f t="shared" si="8"/>
        <v>0.03137873320298941</v>
      </c>
      <c r="F83" s="32">
        <f t="shared" si="9"/>
        <v>1.8401818177214557</v>
      </c>
      <c r="I83" s="46"/>
      <c r="J83" s="42"/>
      <c r="K83" s="44"/>
    </row>
    <row r="84" spans="2:11" ht="12.75">
      <c r="B84">
        <f t="shared" si="7"/>
        <v>29</v>
      </c>
      <c r="C84" s="7">
        <f t="shared" si="10"/>
        <v>6.510416666666667</v>
      </c>
      <c r="D84" s="39">
        <f t="shared" si="6"/>
        <v>63.734375</v>
      </c>
      <c r="E84" s="32">
        <f t="shared" si="8"/>
        <v>0.03191721364050242</v>
      </c>
      <c r="F84" s="32">
        <f t="shared" si="9"/>
        <v>1.8745015318560743</v>
      </c>
      <c r="I84" s="46"/>
      <c r="J84" s="42"/>
      <c r="K84" s="44"/>
    </row>
    <row r="85" spans="2:11" ht="12.75">
      <c r="B85">
        <f t="shared" si="7"/>
        <v>30</v>
      </c>
      <c r="C85" s="7">
        <f t="shared" si="10"/>
        <v>6.756756756756756</v>
      </c>
      <c r="D85" s="39">
        <f t="shared" si="6"/>
        <v>66.14594594594594</v>
      </c>
      <c r="E85" s="32">
        <f t="shared" si="8"/>
        <v>0.03244593638775069</v>
      </c>
      <c r="F85" s="32">
        <f t="shared" si="9"/>
        <v>1.90947439811595</v>
      </c>
      <c r="I85" s="46"/>
      <c r="J85" s="42"/>
      <c r="K85" s="44"/>
    </row>
    <row r="86" spans="2:11" ht="12.75">
      <c r="B86">
        <f t="shared" si="7"/>
        <v>31</v>
      </c>
      <c r="C86" s="7">
        <f t="shared" si="10"/>
        <v>6.684491978609625</v>
      </c>
      <c r="D86" s="39">
        <f t="shared" si="6"/>
        <v>65.43850267379679</v>
      </c>
      <c r="E86" s="32">
        <f t="shared" si="8"/>
        <v>0.032964974569713035</v>
      </c>
      <c r="F86" s="32">
        <f t="shared" si="9"/>
        <v>1.9434394795740957</v>
      </c>
      <c r="I86" s="46"/>
      <c r="J86" s="42"/>
      <c r="K86" s="44"/>
    </row>
    <row r="87" spans="2:11" ht="12.75">
      <c r="B87">
        <f t="shared" si="7"/>
        <v>32</v>
      </c>
      <c r="C87" s="7">
        <f t="shared" si="10"/>
        <v>6.578947368421053</v>
      </c>
      <c r="D87" s="39">
        <f t="shared" si="6"/>
        <v>64.40526315789474</v>
      </c>
      <c r="E87" s="32">
        <f t="shared" si="8"/>
        <v>0.03347514433143651</v>
      </c>
      <c r="F87" s="32">
        <f t="shared" si="9"/>
        <v>1.9762970973330964</v>
      </c>
      <c r="I87" s="46"/>
      <c r="J87" s="42"/>
      <c r="K87" s="44"/>
    </row>
    <row r="88" spans="1:11" ht="12.75">
      <c r="A88" s="19"/>
      <c r="B88">
        <f t="shared" si="7"/>
        <v>33</v>
      </c>
      <c r="C88" s="27">
        <f t="shared" si="10"/>
        <v>6.578947368421053</v>
      </c>
      <c r="D88" s="65">
        <f t="shared" si="6"/>
        <v>64.40526315789474</v>
      </c>
      <c r="E88" s="36">
        <f t="shared" si="8"/>
        <v>0.03397703662849445</v>
      </c>
      <c r="F88" s="36">
        <f t="shared" si="9"/>
        <v>2.008621602802034</v>
      </c>
      <c r="G88" s="36"/>
      <c r="I88" s="46"/>
      <c r="J88" s="42"/>
      <c r="K88" s="44"/>
    </row>
    <row r="89" spans="2:12" ht="12.75">
      <c r="B89">
        <f t="shared" si="7"/>
        <v>34</v>
      </c>
      <c r="C89" s="7">
        <f t="shared" si="10"/>
        <v>6.578947368421053</v>
      </c>
      <c r="D89" s="39">
        <f t="shared" si="6"/>
        <v>64.40526315789474</v>
      </c>
      <c r="E89" s="32">
        <f t="shared" si="8"/>
        <v>0.034470978957885166</v>
      </c>
      <c r="F89" s="32">
        <f t="shared" si="9"/>
        <v>2.040434088511266</v>
      </c>
      <c r="J89" s="42"/>
      <c r="K89" s="44"/>
      <c r="L89" s="45"/>
    </row>
    <row r="90" spans="2:12" ht="12.75">
      <c r="B90">
        <f t="shared" si="7"/>
        <v>35</v>
      </c>
      <c r="C90" s="7">
        <f t="shared" si="10"/>
        <v>6.578947368421053</v>
      </c>
      <c r="D90" s="39">
        <f t="shared" si="6"/>
        <v>64.40526315789474</v>
      </c>
      <c r="E90" s="32">
        <f t="shared" si="8"/>
        <v>0.034957337544315244</v>
      </c>
      <c r="F90" s="32">
        <f t="shared" si="9"/>
        <v>2.071758141259397</v>
      </c>
      <c r="J90" s="42"/>
      <c r="K90" s="44"/>
      <c r="L90" s="45"/>
    </row>
    <row r="91" spans="2:12" ht="12.75">
      <c r="B91">
        <f t="shared" si="7"/>
        <v>36</v>
      </c>
      <c r="C91" s="7">
        <f t="shared" si="10"/>
        <v>6.7934782608695645</v>
      </c>
      <c r="D91" s="39">
        <f t="shared" si="6"/>
        <v>66.50543478260869</v>
      </c>
      <c r="E91" s="32">
        <f t="shared" si="8"/>
        <v>0.03543645132962277</v>
      </c>
      <c r="F91" s="32">
        <f t="shared" si="9"/>
        <v>2.1036218118616152</v>
      </c>
      <c r="J91" s="42"/>
      <c r="K91" s="44"/>
      <c r="L91" s="45"/>
    </row>
    <row r="92" spans="2:12" ht="12.75">
      <c r="B92">
        <f t="shared" si="7"/>
        <v>37</v>
      </c>
      <c r="C92" s="7">
        <f t="shared" si="10"/>
        <v>6.756756756756756</v>
      </c>
      <c r="D92" s="39">
        <f t="shared" si="6"/>
        <v>66.14594594594594</v>
      </c>
      <c r="E92" s="32">
        <f t="shared" si="8"/>
        <v>0.03590830253923187</v>
      </c>
      <c r="F92" s="32">
        <f t="shared" si="9"/>
        <v>2.1348328564669483</v>
      </c>
      <c r="J92" s="42"/>
      <c r="K92" s="44"/>
      <c r="L92" s="45"/>
    </row>
    <row r="93" spans="2:12" ht="12.75">
      <c r="B93">
        <f t="shared" si="7"/>
        <v>38</v>
      </c>
      <c r="C93" s="7">
        <f t="shared" si="10"/>
        <v>6.25</v>
      </c>
      <c r="D93" s="39">
        <f t="shared" si="6"/>
        <v>61.185</v>
      </c>
      <c r="E93" s="32">
        <f t="shared" si="8"/>
        <v>0.03637337250536093</v>
      </c>
      <c r="F93" s="32">
        <f t="shared" si="9"/>
        <v>2.163288162344555</v>
      </c>
      <c r="J93" s="42"/>
      <c r="K93" s="44"/>
      <c r="L93" s="45"/>
    </row>
    <row r="94" spans="1:12" ht="12.75">
      <c r="A94" s="17"/>
      <c r="B94" s="17">
        <f t="shared" si="7"/>
        <v>39</v>
      </c>
      <c r="C94" s="18">
        <f t="shared" si="10"/>
        <v>5.9523809523809526</v>
      </c>
      <c r="D94" s="40">
        <f t="shared" si="6"/>
        <v>58.27142857142857</v>
      </c>
      <c r="E94" s="35">
        <f t="shared" si="8"/>
        <v>0.036832648803787</v>
      </c>
      <c r="F94" s="35">
        <f t="shared" si="9"/>
        <v>2.19005084836284</v>
      </c>
      <c r="G94" s="35"/>
      <c r="H94" s="35">
        <f>+F94*1000/12/25.4</f>
        <v>7.18520619541614</v>
      </c>
      <c r="J94" s="42"/>
      <c r="K94" s="44"/>
      <c r="L94" s="45"/>
    </row>
    <row r="95" spans="1:12" ht="12.75">
      <c r="A95">
        <v>3</v>
      </c>
      <c r="B95">
        <f t="shared" si="7"/>
        <v>40</v>
      </c>
      <c r="C95" s="7">
        <f>+Q12</f>
        <v>5</v>
      </c>
      <c r="D95" s="39">
        <f t="shared" si="6"/>
        <v>48.948</v>
      </c>
      <c r="E95" s="32">
        <f t="shared" si="8"/>
        <v>0.03728651867893023</v>
      </c>
      <c r="F95" s="32">
        <f t="shared" si="9"/>
        <v>2.2122668710113507</v>
      </c>
      <c r="J95" s="46"/>
      <c r="K95" s="44"/>
      <c r="L95" s="45"/>
    </row>
    <row r="96" spans="2:12" ht="12.75">
      <c r="B96">
        <f t="shared" si="7"/>
        <v>41</v>
      </c>
      <c r="C96" s="7">
        <f aca="true" t="shared" si="11" ref="C96:C114">+Q13</f>
        <v>5.434782608695652</v>
      </c>
      <c r="D96" s="39">
        <f t="shared" si="6"/>
        <v>53.20434782608696</v>
      </c>
      <c r="E96" s="32">
        <f t="shared" si="8"/>
        <v>0.03773630560125155</v>
      </c>
      <c r="F96" s="32">
        <f t="shared" si="9"/>
        <v>2.2361974908741598</v>
      </c>
      <c r="J96" s="46"/>
      <c r="K96" s="44"/>
      <c r="L96" s="45"/>
    </row>
    <row r="97" spans="2:12" ht="12.75">
      <c r="B97">
        <f t="shared" si="7"/>
        <v>42</v>
      </c>
      <c r="C97" s="7">
        <f t="shared" si="11"/>
        <v>5.319148936170213</v>
      </c>
      <c r="D97" s="39">
        <f t="shared" si="6"/>
        <v>52.07234042553191</v>
      </c>
      <c r="E97" s="32">
        <f t="shared" si="8"/>
        <v>0.038181139317751155</v>
      </c>
      <c r="F97" s="32">
        <f t="shared" si="9"/>
        <v>2.2593610235924815</v>
      </c>
      <c r="J97" s="46"/>
      <c r="K97" s="44"/>
      <c r="L97" s="45"/>
    </row>
    <row r="98" spans="2:12" ht="12.75">
      <c r="B98">
        <f t="shared" si="7"/>
        <v>43</v>
      </c>
      <c r="C98" s="7">
        <f t="shared" si="11"/>
        <v>5.681818181818182</v>
      </c>
      <c r="D98" s="39">
        <f t="shared" si="6"/>
        <v>55.622727272727275</v>
      </c>
      <c r="E98" s="32">
        <f t="shared" si="8"/>
        <v>0.038621507610058246</v>
      </c>
      <c r="F98" s="32">
        <f t="shared" si="9"/>
        <v>2.2838555090150354</v>
      </c>
      <c r="J98" s="46"/>
      <c r="K98" s="44"/>
      <c r="L98" s="45"/>
    </row>
    <row r="99" spans="2:12" ht="12.75">
      <c r="B99">
        <f t="shared" si="7"/>
        <v>44</v>
      </c>
      <c r="C99" s="7">
        <f t="shared" si="11"/>
        <v>6.25</v>
      </c>
      <c r="D99" s="39">
        <f t="shared" si="6"/>
        <v>61.185</v>
      </c>
      <c r="E99" s="32">
        <f t="shared" si="8"/>
        <v>0.039057053629096346</v>
      </c>
      <c r="F99" s="32">
        <f t="shared" si="9"/>
        <v>2.3105043921898814</v>
      </c>
      <c r="J99" s="46"/>
      <c r="K99" s="44"/>
      <c r="L99" s="45"/>
    </row>
    <row r="100" spans="2:12" ht="12.75">
      <c r="B100">
        <f t="shared" si="7"/>
        <v>45</v>
      </c>
      <c r="C100" s="7">
        <f t="shared" si="11"/>
        <v>6.25</v>
      </c>
      <c r="D100" s="39">
        <f t="shared" si="6"/>
        <v>61.185</v>
      </c>
      <c r="E100" s="32">
        <f t="shared" si="8"/>
        <v>0.03948740733901992</v>
      </c>
      <c r="F100" s="32">
        <f t="shared" si="9"/>
        <v>2.3368355839315553</v>
      </c>
      <c r="J100" s="46"/>
      <c r="K100" s="44"/>
      <c r="L100" s="45"/>
    </row>
    <row r="101" spans="2:12" ht="12.75">
      <c r="B101">
        <f t="shared" si="7"/>
        <v>46</v>
      </c>
      <c r="C101" s="7">
        <f t="shared" si="11"/>
        <v>6.097560975609756</v>
      </c>
      <c r="D101" s="39">
        <f t="shared" si="6"/>
        <v>59.69268292682927</v>
      </c>
      <c r="E101" s="32">
        <f t="shared" si="8"/>
        <v>0.03991296560679246</v>
      </c>
      <c r="F101" s="32">
        <f t="shared" si="9"/>
        <v>2.3622382986765924</v>
      </c>
      <c r="J101" s="46"/>
      <c r="K101" s="44"/>
      <c r="L101" s="45"/>
    </row>
    <row r="102" spans="2:12" ht="12.75">
      <c r="B102">
        <f t="shared" si="7"/>
        <v>47</v>
      </c>
      <c r="C102" s="7">
        <f t="shared" si="11"/>
        <v>6.25</v>
      </c>
      <c r="D102" s="39">
        <f t="shared" si="6"/>
        <v>61.185</v>
      </c>
      <c r="E102" s="32">
        <f t="shared" si="8"/>
        <v>0.04033405259821737</v>
      </c>
      <c r="F102" s="32">
        <f t="shared" si="9"/>
        <v>2.3880025062469254</v>
      </c>
      <c r="J102" s="46"/>
      <c r="K102" s="44"/>
      <c r="L102" s="45"/>
    </row>
    <row r="103" spans="2:12" ht="12.75">
      <c r="B103">
        <f t="shared" si="7"/>
        <v>48</v>
      </c>
      <c r="C103" s="7">
        <f t="shared" si="11"/>
        <v>6.410256410256411</v>
      </c>
      <c r="D103" s="39">
        <f t="shared" si="6"/>
        <v>62.753846153846155</v>
      </c>
      <c r="E103" s="32">
        <f t="shared" si="8"/>
        <v>0.040750589891284446</v>
      </c>
      <c r="F103" s="32">
        <f t="shared" si="9"/>
        <v>2.4141418234533965</v>
      </c>
      <c r="J103" s="46"/>
      <c r="K103" s="44"/>
      <c r="L103" s="45"/>
    </row>
    <row r="104" spans="2:12" ht="12.75">
      <c r="B104">
        <f t="shared" si="7"/>
        <v>49</v>
      </c>
      <c r="C104" s="7">
        <f t="shared" si="11"/>
        <v>6.510416666666667</v>
      </c>
      <c r="D104" s="39">
        <f t="shared" si="6"/>
        <v>63.734375</v>
      </c>
      <c r="E104" s="32">
        <f t="shared" si="8"/>
        <v>0.04116260936848301</v>
      </c>
      <c r="F104" s="32">
        <f t="shared" si="9"/>
        <v>2.440401627320474</v>
      </c>
      <c r="J104" s="46"/>
      <c r="K104" s="44"/>
      <c r="L104" s="45"/>
    </row>
    <row r="105" spans="1:12" ht="12.75">
      <c r="A105" s="19"/>
      <c r="B105">
        <f t="shared" si="7"/>
        <v>50</v>
      </c>
      <c r="C105" s="7">
        <f t="shared" si="11"/>
        <v>6.756756756756756</v>
      </c>
      <c r="D105" s="65">
        <f t="shared" si="6"/>
        <v>66.14594594594594</v>
      </c>
      <c r="E105" s="36">
        <f t="shared" si="8"/>
        <v>0.0415702085387468</v>
      </c>
      <c r="F105" s="36">
        <f t="shared" si="9"/>
        <v>2.467362660004355</v>
      </c>
      <c r="G105" s="36"/>
      <c r="J105" s="46"/>
      <c r="K105" s="44"/>
      <c r="L105" s="45"/>
    </row>
    <row r="106" spans="2:16" ht="12.75">
      <c r="B106">
        <f t="shared" si="7"/>
        <v>51</v>
      </c>
      <c r="C106" s="7">
        <f t="shared" si="11"/>
        <v>6.684491978609625</v>
      </c>
      <c r="D106" s="39">
        <f t="shared" si="6"/>
        <v>65.43850267379679</v>
      </c>
      <c r="E106" s="32">
        <f t="shared" si="8"/>
        <v>0.041973321408406414</v>
      </c>
      <c r="F106" s="32">
        <f t="shared" si="9"/>
        <v>2.4937417626034173</v>
      </c>
      <c r="K106" s="44"/>
      <c r="L106" s="45"/>
      <c r="M106" s="47"/>
      <c r="N106" s="46"/>
      <c r="O106" s="46"/>
      <c r="P106" s="46"/>
    </row>
    <row r="107" spans="2:16" ht="12.75">
      <c r="B107">
        <f t="shared" si="7"/>
        <v>52</v>
      </c>
      <c r="C107" s="7">
        <f t="shared" si="11"/>
        <v>6.578947368421053</v>
      </c>
      <c r="D107" s="39">
        <f t="shared" si="6"/>
        <v>64.40526315789474</v>
      </c>
      <c r="E107" s="32">
        <f t="shared" si="8"/>
        <v>0.0423722373157433</v>
      </c>
      <c r="F107" s="32">
        <f t="shared" si="9"/>
        <v>2.51943404659332</v>
      </c>
      <c r="K107" s="44"/>
      <c r="L107" s="45"/>
      <c r="M107" s="47"/>
      <c r="N107" s="46"/>
      <c r="O107" s="46"/>
      <c r="P107" s="46"/>
    </row>
    <row r="108" spans="2:16" ht="12.75">
      <c r="B108">
        <f t="shared" si="7"/>
        <v>53</v>
      </c>
      <c r="C108" s="7">
        <f t="shared" si="11"/>
        <v>6.578947368421053</v>
      </c>
      <c r="D108" s="39">
        <f t="shared" si="6"/>
        <v>64.40526315789474</v>
      </c>
      <c r="E108" s="32">
        <f t="shared" si="8"/>
        <v>0.042767158386811194</v>
      </c>
      <c r="F108" s="32">
        <f t="shared" si="9"/>
        <v>2.5448690421020452</v>
      </c>
      <c r="K108" s="44"/>
      <c r="L108" s="45"/>
      <c r="M108" s="47"/>
      <c r="N108" s="46"/>
      <c r="O108" s="46"/>
      <c r="P108" s="46"/>
    </row>
    <row r="109" spans="2:16" ht="12.75">
      <c r="B109">
        <f t="shared" si="7"/>
        <v>54</v>
      </c>
      <c r="C109" s="7">
        <f t="shared" si="11"/>
        <v>6.578947368421053</v>
      </c>
      <c r="D109" s="39">
        <f t="shared" si="6"/>
        <v>64.40526315789474</v>
      </c>
      <c r="E109" s="32">
        <f t="shared" si="8"/>
        <v>0.043158171240255706</v>
      </c>
      <c r="F109" s="32">
        <f t="shared" si="9"/>
        <v>2.5700523278262586</v>
      </c>
      <c r="K109" s="44"/>
      <c r="L109" s="45"/>
      <c r="M109" s="47"/>
      <c r="N109" s="46"/>
      <c r="O109" s="46"/>
      <c r="P109" s="46"/>
    </row>
    <row r="110" spans="2:16" ht="12.75">
      <c r="B110">
        <f t="shared" si="7"/>
        <v>55</v>
      </c>
      <c r="C110" s="7">
        <f t="shared" si="11"/>
        <v>6.578947368421053</v>
      </c>
      <c r="D110" s="39">
        <f t="shared" si="6"/>
        <v>64.40526315789474</v>
      </c>
      <c r="E110" s="32">
        <f t="shared" si="8"/>
        <v>0.04354538965900471</v>
      </c>
      <c r="F110" s="32">
        <f t="shared" si="9"/>
        <v>2.594991231985372</v>
      </c>
      <c r="K110" s="44"/>
      <c r="L110" s="45"/>
      <c r="M110" s="47"/>
      <c r="N110" s="46"/>
      <c r="O110" s="46"/>
      <c r="P110" s="46"/>
    </row>
    <row r="111" spans="2:16" ht="12.75">
      <c r="B111">
        <f t="shared" si="7"/>
        <v>56</v>
      </c>
      <c r="C111" s="7">
        <f t="shared" si="11"/>
        <v>6.7934782608695645</v>
      </c>
      <c r="D111" s="39">
        <f t="shared" si="6"/>
        <v>66.50543478260869</v>
      </c>
      <c r="E111" s="32">
        <f t="shared" si="8"/>
        <v>0.04392892200977775</v>
      </c>
      <c r="F111" s="32">
        <f t="shared" si="9"/>
        <v>2.620498217726729</v>
      </c>
      <c r="K111" s="44"/>
      <c r="L111" s="45"/>
      <c r="M111" s="47"/>
      <c r="N111" s="46"/>
      <c r="O111" s="46"/>
      <c r="P111" s="46"/>
    </row>
    <row r="112" spans="2:16" ht="12.75">
      <c r="B112">
        <f t="shared" si="7"/>
        <v>57</v>
      </c>
      <c r="C112" s="7">
        <f t="shared" si="11"/>
        <v>6.756756756756756</v>
      </c>
      <c r="D112" s="39">
        <f t="shared" si="6"/>
        <v>66.14594594594594</v>
      </c>
      <c r="E112" s="32">
        <f t="shared" si="8"/>
        <v>0.044308698628031204</v>
      </c>
      <c r="F112" s="32">
        <f t="shared" si="9"/>
        <v>2.6456189013892564</v>
      </c>
      <c r="K112" s="44"/>
      <c r="L112" s="45"/>
      <c r="M112" s="47"/>
      <c r="N112" s="46"/>
      <c r="O112" s="46"/>
      <c r="P112" s="46"/>
    </row>
    <row r="113" spans="2:16" ht="12.75">
      <c r="B113">
        <f t="shared" si="7"/>
        <v>58</v>
      </c>
      <c r="C113" s="7">
        <f t="shared" si="11"/>
        <v>6.25</v>
      </c>
      <c r="D113" s="39">
        <f t="shared" si="6"/>
        <v>61.185</v>
      </c>
      <c r="E113" s="32">
        <f t="shared" si="8"/>
        <v>0.04468491265878335</v>
      </c>
      <c r="F113" s="32">
        <f t="shared" si="9"/>
        <v>2.6686375568608263</v>
      </c>
      <c r="K113" s="44"/>
      <c r="L113" s="45"/>
      <c r="M113" s="47"/>
      <c r="N113" s="46"/>
      <c r="O113" s="46"/>
      <c r="P113" s="46"/>
    </row>
    <row r="114" spans="1:16" ht="12.75">
      <c r="A114" s="17"/>
      <c r="B114" s="17">
        <f t="shared" si="7"/>
        <v>59</v>
      </c>
      <c r="C114" s="18">
        <f t="shared" si="11"/>
        <v>5.9523809523809526</v>
      </c>
      <c r="D114" s="40">
        <f t="shared" si="6"/>
        <v>58.27142857142857</v>
      </c>
      <c r="E114" s="35">
        <f t="shared" si="8"/>
        <v>0.04505803968534902</v>
      </c>
      <c r="F114" s="35">
        <f t="shared" si="9"/>
        <v>2.6903802017374177</v>
      </c>
      <c r="G114" s="35"/>
      <c r="H114" s="35">
        <f>+F114*1000/12/25.4</f>
        <v>8.826706698613576</v>
      </c>
      <c r="K114" s="44"/>
      <c r="L114" s="45"/>
      <c r="M114" s="47"/>
      <c r="N114" s="46"/>
      <c r="O114" s="46"/>
      <c r="P114" s="46"/>
    </row>
    <row r="115" spans="1:16" ht="12.75">
      <c r="A115">
        <v>4</v>
      </c>
      <c r="B115">
        <f t="shared" si="7"/>
        <v>60</v>
      </c>
      <c r="C115" s="7">
        <f>+Q12</f>
        <v>5</v>
      </c>
      <c r="D115" s="39">
        <f t="shared" si="6"/>
        <v>48.948</v>
      </c>
      <c r="E115" s="32">
        <f t="shared" si="8"/>
        <v>0.04542825010469782</v>
      </c>
      <c r="F115" s="32">
        <f t="shared" si="9"/>
        <v>2.7085012613437027</v>
      </c>
      <c r="L115" s="45"/>
      <c r="M115" s="47"/>
      <c r="N115" s="46"/>
      <c r="O115" s="46"/>
      <c r="P115" s="46"/>
    </row>
    <row r="116" spans="2:16" ht="12.75">
      <c r="B116">
        <f t="shared" si="7"/>
        <v>61</v>
      </c>
      <c r="C116" s="7">
        <f aca="true" t="shared" si="12" ref="C116:C134">+Q13</f>
        <v>5.434782608695652</v>
      </c>
      <c r="D116" s="39">
        <f t="shared" si="6"/>
        <v>53.20434782608696</v>
      </c>
      <c r="E116" s="32">
        <f t="shared" si="8"/>
        <v>0.04579623439557087</v>
      </c>
      <c r="F116" s="32">
        <f t="shared" si="9"/>
        <v>2.7280796255498485</v>
      </c>
      <c r="L116" s="45"/>
      <c r="M116" s="47"/>
      <c r="N116" s="46"/>
      <c r="O116" s="46"/>
      <c r="P116" s="46"/>
    </row>
    <row r="117" spans="2:16" ht="12.75">
      <c r="B117">
        <f t="shared" si="7"/>
        <v>62</v>
      </c>
      <c r="C117" s="7">
        <f t="shared" si="12"/>
        <v>5.319148936170213</v>
      </c>
      <c r="D117" s="39">
        <f t="shared" si="6"/>
        <v>52.07234042553191</v>
      </c>
      <c r="E117" s="32">
        <f t="shared" si="8"/>
        <v>0.04616149166963695</v>
      </c>
      <c r="F117" s="32">
        <f t="shared" si="9"/>
        <v>2.747099426667919</v>
      </c>
      <c r="L117" s="45"/>
      <c r="M117" s="47"/>
      <c r="N117" s="46"/>
      <c r="O117" s="46"/>
      <c r="P117" s="46"/>
    </row>
    <row r="118" spans="2:16" ht="12.75">
      <c r="B118">
        <f t="shared" si="7"/>
        <v>63</v>
      </c>
      <c r="C118" s="7">
        <f t="shared" si="12"/>
        <v>5.681818181818182</v>
      </c>
      <c r="D118" s="39">
        <f t="shared" si="6"/>
        <v>55.622727272727275</v>
      </c>
      <c r="E118" s="32">
        <f t="shared" si="8"/>
        <v>0.046524264680138774</v>
      </c>
      <c r="F118" s="32">
        <f t="shared" si="9"/>
        <v>2.7672778508929685</v>
      </c>
      <c r="L118" s="45"/>
      <c r="M118" s="47"/>
      <c r="N118" s="46"/>
      <c r="O118" s="46"/>
      <c r="P118" s="46"/>
    </row>
    <row r="119" spans="2:16" ht="12.75">
      <c r="B119">
        <f t="shared" si="7"/>
        <v>64</v>
      </c>
      <c r="C119" s="7">
        <f t="shared" si="12"/>
        <v>6.25</v>
      </c>
      <c r="D119" s="39">
        <f t="shared" si="6"/>
        <v>61.185</v>
      </c>
      <c r="E119" s="32">
        <f t="shared" si="8"/>
        <v>0.046884327687605774</v>
      </c>
      <c r="F119" s="32">
        <f t="shared" si="9"/>
        <v>2.7893083060048367</v>
      </c>
      <c r="L119" s="45"/>
      <c r="M119" s="47"/>
      <c r="N119" s="46"/>
      <c r="O119" s="46"/>
      <c r="P119" s="46"/>
    </row>
    <row r="120" spans="2:16" ht="12.75">
      <c r="B120">
        <f t="shared" si="7"/>
        <v>65</v>
      </c>
      <c r="C120" s="7">
        <f t="shared" si="12"/>
        <v>6.25</v>
      </c>
      <c r="D120" s="39">
        <f aca="true" t="shared" si="13" ref="D120:D183">+C120*$C$5</f>
        <v>61.185</v>
      </c>
      <c r="E120" s="32">
        <f t="shared" si="8"/>
        <v>0.04724144079102595</v>
      </c>
      <c r="F120" s="32">
        <f t="shared" si="9"/>
        <v>2.8111582712376</v>
      </c>
      <c r="L120" s="45"/>
      <c r="M120" s="47"/>
      <c r="N120" s="46"/>
      <c r="O120" s="46"/>
      <c r="P120" s="46"/>
    </row>
    <row r="121" spans="2:16" ht="12.75">
      <c r="B121">
        <f aca="true" t="shared" si="14" ref="B121:B184">+B120+1</f>
        <v>66</v>
      </c>
      <c r="C121" s="7">
        <f t="shared" si="12"/>
        <v>6.097560975609756</v>
      </c>
      <c r="D121" s="39">
        <f t="shared" si="13"/>
        <v>59.69268292682927</v>
      </c>
      <c r="E121" s="32">
        <f aca="true" t="shared" si="15" ref="E121:E184">E120+(SQRT(F120*F120+2*D120*0.001)-F120)/D120</f>
        <v>0.04759579952865064</v>
      </c>
      <c r="F121" s="32">
        <f aca="true" t="shared" si="16" ref="F121:F184">+F120+D121*(E121-E120)</f>
        <v>2.8323108950049822</v>
      </c>
      <c r="L121" s="45"/>
      <c r="M121" s="47"/>
      <c r="N121" s="46"/>
      <c r="O121" s="46"/>
      <c r="P121" s="46"/>
    </row>
    <row r="122" spans="1:16" ht="12.75">
      <c r="A122" s="19"/>
      <c r="B122">
        <f t="shared" si="14"/>
        <v>67</v>
      </c>
      <c r="C122" s="7">
        <f t="shared" si="12"/>
        <v>6.25</v>
      </c>
      <c r="D122" s="65">
        <f t="shared" si="13"/>
        <v>61.185</v>
      </c>
      <c r="E122" s="36">
        <f t="shared" si="15"/>
        <v>0.04794756418275618</v>
      </c>
      <c r="F122" s="36">
        <f t="shared" si="16"/>
        <v>2.85383361536643</v>
      </c>
      <c r="G122" s="36"/>
      <c r="L122" s="45"/>
      <c r="M122" s="47"/>
      <c r="N122" s="46"/>
      <c r="O122" s="46"/>
      <c r="P122" s="46"/>
    </row>
    <row r="123" spans="2:16" ht="12.75">
      <c r="B123">
        <f t="shared" si="14"/>
        <v>68</v>
      </c>
      <c r="C123" s="7">
        <f t="shared" si="12"/>
        <v>6.410256410256411</v>
      </c>
      <c r="D123" s="39">
        <f t="shared" si="13"/>
        <v>62.753846153846155</v>
      </c>
      <c r="E123" s="32">
        <f t="shared" si="15"/>
        <v>0.04829666360961929</v>
      </c>
      <c r="F123" s="32">
        <f t="shared" si="16"/>
        <v>2.8757409470921935</v>
      </c>
      <c r="M123" s="47"/>
      <c r="N123" s="50"/>
      <c r="O123" s="46"/>
      <c r="P123" s="46"/>
    </row>
    <row r="124" spans="2:16" ht="12.75">
      <c r="B124">
        <f t="shared" si="14"/>
        <v>69</v>
      </c>
      <c r="C124" s="7">
        <f t="shared" si="12"/>
        <v>6.510416666666667</v>
      </c>
      <c r="D124" s="39">
        <f t="shared" si="13"/>
        <v>63.734375</v>
      </c>
      <c r="E124" s="32">
        <f t="shared" si="15"/>
        <v>0.04864309064209542</v>
      </c>
      <c r="F124" s="32">
        <f t="shared" si="16"/>
        <v>2.897820257490164</v>
      </c>
      <c r="M124" s="47"/>
      <c r="N124" s="50"/>
      <c r="O124" s="46"/>
      <c r="P124" s="46"/>
    </row>
    <row r="125" spans="2:16" ht="12.75">
      <c r="B125">
        <f t="shared" si="14"/>
        <v>70</v>
      </c>
      <c r="C125" s="7">
        <f t="shared" si="12"/>
        <v>6.756756756756756</v>
      </c>
      <c r="D125" s="39">
        <f t="shared" si="13"/>
        <v>66.14594594594594</v>
      </c>
      <c r="E125" s="32">
        <f t="shared" si="15"/>
        <v>0.04898687788189062</v>
      </c>
      <c r="F125" s="32">
        <f t="shared" si="16"/>
        <v>2.9205603896705634</v>
      </c>
      <c r="M125" s="47"/>
      <c r="N125" s="50"/>
      <c r="O125" s="46"/>
      <c r="P125" s="46"/>
    </row>
    <row r="126" spans="2:16" ht="12.75">
      <c r="B126">
        <f t="shared" si="14"/>
        <v>71</v>
      </c>
      <c r="C126" s="7">
        <f t="shared" si="12"/>
        <v>6.684491978609625</v>
      </c>
      <c r="D126" s="39">
        <f t="shared" si="13"/>
        <v>65.43850267379679</v>
      </c>
      <c r="E126" s="32">
        <f t="shared" si="15"/>
        <v>0.04932796049790485</v>
      </c>
      <c r="F126" s="32">
        <f t="shared" si="16"/>
        <v>2.9428803253505964</v>
      </c>
      <c r="M126" s="47"/>
      <c r="N126" s="50"/>
      <c r="O126" s="46"/>
      <c r="P126" s="46"/>
    </row>
    <row r="127" spans="2:16" ht="12.75">
      <c r="B127">
        <f t="shared" si="14"/>
        <v>72</v>
      </c>
      <c r="C127" s="7">
        <f t="shared" si="12"/>
        <v>6.578947368421053</v>
      </c>
      <c r="D127" s="39">
        <f t="shared" si="13"/>
        <v>64.40526315789474</v>
      </c>
      <c r="E127" s="32">
        <f t="shared" si="15"/>
        <v>0.0496664894906531</v>
      </c>
      <c r="F127" s="32">
        <f t="shared" si="16"/>
        <v>2.9646833742151246</v>
      </c>
      <c r="M127" s="47"/>
      <c r="N127" s="50"/>
      <c r="O127" s="46"/>
      <c r="P127" s="46"/>
    </row>
    <row r="128" spans="2:16" ht="12.75">
      <c r="B128">
        <f t="shared" si="14"/>
        <v>73</v>
      </c>
      <c r="C128" s="7">
        <f t="shared" si="12"/>
        <v>6.578947368421053</v>
      </c>
      <c r="D128" s="39">
        <f t="shared" si="13"/>
        <v>64.40526315789474</v>
      </c>
      <c r="E128" s="32">
        <f t="shared" si="15"/>
        <v>0.05000256678896766</v>
      </c>
      <c r="F128" s="32">
        <f t="shared" si="16"/>
        <v>2.986328521054468</v>
      </c>
      <c r="M128" s="47"/>
      <c r="N128" s="50"/>
      <c r="O128" s="46"/>
      <c r="P128" s="46"/>
    </row>
    <row r="129" spans="2:16" ht="12.75">
      <c r="B129">
        <f t="shared" si="14"/>
        <v>74</v>
      </c>
      <c r="C129" s="7">
        <f t="shared" si="12"/>
        <v>6.578947368421053</v>
      </c>
      <c r="D129" s="39">
        <f t="shared" si="13"/>
        <v>64.40526315789474</v>
      </c>
      <c r="E129" s="32">
        <f t="shared" si="15"/>
        <v>0.05033622563831145</v>
      </c>
      <c r="F129" s="32">
        <f t="shared" si="16"/>
        <v>3.007817907051415</v>
      </c>
      <c r="M129" s="47"/>
      <c r="N129" s="50"/>
      <c r="O129" s="46"/>
      <c r="P129" s="46"/>
    </row>
    <row r="130" spans="2:16" ht="12.75">
      <c r="B130">
        <f t="shared" si="14"/>
        <v>75</v>
      </c>
      <c r="C130" s="7">
        <f t="shared" si="12"/>
        <v>6.578947368421053</v>
      </c>
      <c r="D130" s="39">
        <f t="shared" si="13"/>
        <v>64.40526315789474</v>
      </c>
      <c r="E130" s="32">
        <f t="shared" si="15"/>
        <v>0.050667517509488544</v>
      </c>
      <c r="F130" s="32">
        <f t="shared" si="16"/>
        <v>3.029154847196647</v>
      </c>
      <c r="M130" s="47"/>
      <c r="N130" s="50"/>
      <c r="O130" s="46"/>
      <c r="P130" s="46"/>
    </row>
    <row r="131" spans="2:16" ht="12.75">
      <c r="B131">
        <f t="shared" si="14"/>
        <v>76</v>
      </c>
      <c r="C131" s="7">
        <f t="shared" si="12"/>
        <v>6.7934782608695645</v>
      </c>
      <c r="D131" s="39">
        <f t="shared" si="13"/>
        <v>66.50543478260869</v>
      </c>
      <c r="E131" s="32">
        <f t="shared" si="15"/>
        <v>0.05099649207308244</v>
      </c>
      <c r="F131" s="32">
        <f t="shared" si="16"/>
        <v>3.051033443580878</v>
      </c>
      <c r="M131" s="47"/>
      <c r="N131" s="50"/>
      <c r="O131" s="46"/>
      <c r="P131" s="46"/>
    </row>
    <row r="132" spans="2:16" ht="12.75">
      <c r="B132">
        <f t="shared" si="14"/>
        <v>77</v>
      </c>
      <c r="C132" s="7">
        <f t="shared" si="12"/>
        <v>6.756756756756756</v>
      </c>
      <c r="D132" s="39">
        <f t="shared" si="13"/>
        <v>66.14594594594594</v>
      </c>
      <c r="E132" s="32">
        <f t="shared" si="15"/>
        <v>0.05132308735129176</v>
      </c>
      <c r="F132" s="32">
        <f t="shared" si="16"/>
        <v>3.072636397199513</v>
      </c>
      <c r="M132" s="47"/>
      <c r="N132" s="50"/>
      <c r="O132" s="46"/>
      <c r="P132" s="46"/>
    </row>
    <row r="133" spans="2:16" ht="12.75">
      <c r="B133">
        <f t="shared" si="14"/>
        <v>78</v>
      </c>
      <c r="C133" s="7">
        <f t="shared" si="12"/>
        <v>6.25</v>
      </c>
      <c r="D133" s="39">
        <f t="shared" si="13"/>
        <v>61.185</v>
      </c>
      <c r="E133" s="32">
        <f t="shared" si="15"/>
        <v>0.051647408590380625</v>
      </c>
      <c r="F133" s="32">
        <f t="shared" si="16"/>
        <v>3.092479992213165</v>
      </c>
      <c r="M133" s="47"/>
      <c r="N133" s="50"/>
      <c r="O133" s="46"/>
      <c r="P133" s="46"/>
    </row>
    <row r="134" spans="1:16" ht="12.75">
      <c r="A134" s="17"/>
      <c r="B134" s="17">
        <f t="shared" si="14"/>
        <v>79</v>
      </c>
      <c r="C134" s="18">
        <f t="shared" si="12"/>
        <v>5.9523809523809526</v>
      </c>
      <c r="D134" s="40">
        <f t="shared" si="13"/>
        <v>58.27142857142857</v>
      </c>
      <c r="E134" s="35">
        <f t="shared" si="15"/>
        <v>0.051969745809221334</v>
      </c>
      <c r="F134" s="35">
        <f t="shared" si="16"/>
        <v>3.1112630424367542</v>
      </c>
      <c r="G134" s="35"/>
      <c r="H134" s="35">
        <f>+F134*1000/12/25.4</f>
        <v>10.207555913506411</v>
      </c>
      <c r="M134" s="47"/>
      <c r="N134" s="50"/>
      <c r="O134" s="46"/>
      <c r="P134" s="46"/>
    </row>
    <row r="135" spans="1:16" ht="12.75">
      <c r="A135">
        <v>5</v>
      </c>
      <c r="B135">
        <f t="shared" si="14"/>
        <v>80</v>
      </c>
      <c r="C135" s="7">
        <f>+Q12</f>
        <v>5</v>
      </c>
      <c r="D135" s="39">
        <f t="shared" si="13"/>
        <v>48.948</v>
      </c>
      <c r="E135" s="32">
        <f t="shared" si="15"/>
        <v>0.052290197043726575</v>
      </c>
      <c r="F135" s="32">
        <f t="shared" si="16"/>
        <v>3.1269484894633166</v>
      </c>
      <c r="M135" s="47"/>
      <c r="N135" s="50"/>
      <c r="O135" s="46"/>
      <c r="P135" s="46"/>
    </row>
    <row r="136" spans="2:16" ht="12.75">
      <c r="B136">
        <f t="shared" si="14"/>
        <v>81</v>
      </c>
      <c r="C136" s="7">
        <f aca="true" t="shared" si="17" ref="C136:C154">+Q13</f>
        <v>5.434782608695652</v>
      </c>
      <c r="D136" s="39">
        <f t="shared" si="13"/>
        <v>53.20434782608696</v>
      </c>
      <c r="E136" s="32">
        <f t="shared" si="15"/>
        <v>0.05260920115920403</v>
      </c>
      <c r="F136" s="32">
        <f t="shared" si="16"/>
        <v>3.1439208953811324</v>
      </c>
      <c r="M136" s="47"/>
      <c r="N136" s="50"/>
      <c r="O136" s="46"/>
      <c r="P136" s="46"/>
    </row>
    <row r="137" spans="2:16" ht="12.75">
      <c r="B137">
        <f t="shared" si="14"/>
        <v>82</v>
      </c>
      <c r="C137" s="7">
        <f t="shared" si="17"/>
        <v>5.319148936170213</v>
      </c>
      <c r="D137" s="39">
        <f t="shared" si="13"/>
        <v>52.07234042553191</v>
      </c>
      <c r="E137" s="32">
        <f t="shared" si="15"/>
        <v>0.05292642384079042</v>
      </c>
      <c r="F137" s="32">
        <f t="shared" si="16"/>
        <v>3.1604394228473986</v>
      </c>
      <c r="M137" s="47"/>
      <c r="N137" s="50"/>
      <c r="O137" s="46"/>
      <c r="P137" s="46"/>
    </row>
    <row r="138" spans="2:16" ht="12.75">
      <c r="B138">
        <f t="shared" si="14"/>
        <v>83</v>
      </c>
      <c r="C138" s="7">
        <f t="shared" si="17"/>
        <v>5.681818181818182</v>
      </c>
      <c r="D138" s="39">
        <f t="shared" si="13"/>
        <v>55.622727272727275</v>
      </c>
      <c r="E138" s="32">
        <f t="shared" si="15"/>
        <v>0.05324201503594257</v>
      </c>
      <c r="F138" s="32">
        <f t="shared" si="16"/>
        <v>3.177993465825021</v>
      </c>
      <c r="M138" s="47"/>
      <c r="N138" s="50"/>
      <c r="O138" s="46"/>
      <c r="P138" s="46"/>
    </row>
    <row r="139" spans="1:16" ht="12.75">
      <c r="A139" s="19"/>
      <c r="B139">
        <f t="shared" si="14"/>
        <v>84</v>
      </c>
      <c r="C139" s="7">
        <f t="shared" si="17"/>
        <v>6.25</v>
      </c>
      <c r="D139" s="65">
        <f t="shared" si="13"/>
        <v>61.185</v>
      </c>
      <c r="E139" s="36">
        <f t="shared" si="15"/>
        <v>0.05355581724321053</v>
      </c>
      <c r="F139" s="36">
        <f t="shared" si="16"/>
        <v>3.197193453876711</v>
      </c>
      <c r="G139" s="36"/>
      <c r="M139" s="47"/>
      <c r="N139" s="50"/>
      <c r="O139" s="46"/>
      <c r="P139" s="46"/>
    </row>
    <row r="140" spans="2:16" ht="12.75">
      <c r="B140">
        <f t="shared" si="14"/>
        <v>85</v>
      </c>
      <c r="C140" s="7">
        <f t="shared" si="17"/>
        <v>6.25</v>
      </c>
      <c r="D140" s="39">
        <f t="shared" si="13"/>
        <v>61.185</v>
      </c>
      <c r="E140" s="32">
        <f t="shared" si="15"/>
        <v>0.05386766105215125</v>
      </c>
      <c r="F140" s="32">
        <f t="shared" si="16"/>
        <v>3.216273617326749</v>
      </c>
      <c r="N140" s="50"/>
      <c r="O140" s="51"/>
      <c r="P140" s="46"/>
    </row>
    <row r="141" spans="2:16" ht="12.75">
      <c r="B141">
        <f t="shared" si="14"/>
        <v>86</v>
      </c>
      <c r="C141" s="7">
        <f t="shared" si="17"/>
        <v>6.097560975609756</v>
      </c>
      <c r="D141" s="39">
        <f t="shared" si="13"/>
        <v>59.69268292682927</v>
      </c>
      <c r="E141" s="32">
        <f t="shared" si="15"/>
        <v>0.054177665762581845</v>
      </c>
      <c r="F141" s="32">
        <f t="shared" si="16"/>
        <v>3.234778630212306</v>
      </c>
      <c r="N141" s="50"/>
      <c r="O141" s="51"/>
      <c r="P141" s="46"/>
    </row>
    <row r="142" spans="2:16" ht="12.75">
      <c r="B142">
        <f t="shared" si="14"/>
        <v>87</v>
      </c>
      <c r="C142" s="7">
        <f t="shared" si="17"/>
        <v>6.25</v>
      </c>
      <c r="D142" s="39">
        <f t="shared" si="13"/>
        <v>61.185</v>
      </c>
      <c r="E142" s="32">
        <f t="shared" si="15"/>
        <v>0.05448592914816391</v>
      </c>
      <c r="F142" s="32">
        <f t="shared" si="16"/>
        <v>3.2536397254591445</v>
      </c>
      <c r="N142" s="50"/>
      <c r="O142" s="51"/>
      <c r="P142" s="46"/>
    </row>
    <row r="143" spans="2:16" ht="12.75">
      <c r="B143">
        <f t="shared" si="14"/>
        <v>88</v>
      </c>
      <c r="C143" s="7">
        <f t="shared" si="17"/>
        <v>6.410256410256411</v>
      </c>
      <c r="D143" s="39">
        <f t="shared" si="13"/>
        <v>62.753846153846155</v>
      </c>
      <c r="E143" s="32">
        <f t="shared" si="15"/>
        <v>0.05479239415720276</v>
      </c>
      <c r="F143" s="32">
        <f t="shared" si="16"/>
        <v>3.272871583487906</v>
      </c>
      <c r="N143" s="50"/>
      <c r="O143" s="51"/>
      <c r="P143" s="46"/>
    </row>
    <row r="144" spans="2:16" ht="12.75">
      <c r="B144">
        <f t="shared" si="14"/>
        <v>89</v>
      </c>
      <c r="C144" s="7">
        <f t="shared" si="17"/>
        <v>6.510416666666667</v>
      </c>
      <c r="D144" s="39">
        <f t="shared" si="13"/>
        <v>63.734375</v>
      </c>
      <c r="E144" s="32">
        <f t="shared" si="15"/>
        <v>0.055097046444254505</v>
      </c>
      <c r="F144" s="32">
        <f t="shared" si="16"/>
        <v>3.2922884065954694</v>
      </c>
      <c r="N144" s="50"/>
      <c r="O144" s="51"/>
      <c r="P144" s="46"/>
    </row>
    <row r="145" spans="2:16" ht="12.75">
      <c r="B145">
        <f t="shared" si="14"/>
        <v>90</v>
      </c>
      <c r="C145" s="7">
        <f t="shared" si="17"/>
        <v>6.756756756756756</v>
      </c>
      <c r="D145" s="39">
        <f t="shared" si="13"/>
        <v>66.14594594594594</v>
      </c>
      <c r="E145" s="32">
        <f t="shared" si="15"/>
        <v>0.05539989875657418</v>
      </c>
      <c r="F145" s="32">
        <f t="shared" si="16"/>
        <v>3.3123208592757716</v>
      </c>
      <c r="N145" s="50"/>
      <c r="O145" s="51"/>
      <c r="P145" s="46"/>
    </row>
    <row r="146" spans="2:15" ht="12.75">
      <c r="B146">
        <f t="shared" si="14"/>
        <v>91</v>
      </c>
      <c r="C146" s="7">
        <f t="shared" si="17"/>
        <v>6.684491978609625</v>
      </c>
      <c r="D146" s="39">
        <f t="shared" si="13"/>
        <v>65.43850267379679</v>
      </c>
      <c r="E146" s="32">
        <f t="shared" si="15"/>
        <v>0.05570089724915566</v>
      </c>
      <c r="F146" s="32">
        <f t="shared" si="16"/>
        <v>3.3320177499373735</v>
      </c>
      <c r="N146" s="50"/>
      <c r="O146" s="51"/>
    </row>
    <row r="147" spans="2:15" ht="12.75">
      <c r="B147">
        <f t="shared" si="14"/>
        <v>92</v>
      </c>
      <c r="C147" s="7">
        <f t="shared" si="17"/>
        <v>6.578947368421053</v>
      </c>
      <c r="D147" s="39">
        <f t="shared" si="13"/>
        <v>64.40526315789474</v>
      </c>
      <c r="E147" s="32">
        <f t="shared" si="15"/>
        <v>0.056000136406861835</v>
      </c>
      <c r="F147" s="32">
        <f t="shared" si="16"/>
        <v>3.3512903266365863</v>
      </c>
      <c r="N147" s="50"/>
      <c r="O147" s="51"/>
    </row>
    <row r="148" spans="2:15" ht="12.75">
      <c r="B148">
        <f t="shared" si="14"/>
        <v>93</v>
      </c>
      <c r="C148" s="7">
        <f t="shared" si="17"/>
        <v>6.578947368421053</v>
      </c>
      <c r="D148" s="39">
        <f t="shared" si="13"/>
        <v>64.40526315789474</v>
      </c>
      <c r="E148" s="32">
        <f t="shared" si="15"/>
        <v>0.05629767823913074</v>
      </c>
      <c r="F148" s="32">
        <f t="shared" si="16"/>
        <v>3.3704535866443472</v>
      </c>
      <c r="N148" s="50"/>
      <c r="O148" s="51"/>
    </row>
    <row r="149" spans="2:15" ht="12.75">
      <c r="B149">
        <f t="shared" si="14"/>
        <v>94</v>
      </c>
      <c r="C149" s="7">
        <f t="shared" si="17"/>
        <v>6.578947368421053</v>
      </c>
      <c r="D149" s="39">
        <f t="shared" si="13"/>
        <v>64.40526315789474</v>
      </c>
      <c r="E149" s="32">
        <f t="shared" si="15"/>
        <v>0.056593537886398156</v>
      </c>
      <c r="F149" s="32">
        <f t="shared" si="16"/>
        <v>3.389508505084407</v>
      </c>
      <c r="N149" s="50"/>
      <c r="O149" s="51"/>
    </row>
    <row r="150" spans="2:15" ht="12.75">
      <c r="B150">
        <f t="shared" si="14"/>
        <v>95</v>
      </c>
      <c r="C150" s="7">
        <f t="shared" si="17"/>
        <v>6.578947368421053</v>
      </c>
      <c r="D150" s="39">
        <f t="shared" si="13"/>
        <v>64.40526315789474</v>
      </c>
      <c r="E150" s="32">
        <f t="shared" si="15"/>
        <v>0.05688774356134874</v>
      </c>
      <c r="F150" s="32">
        <f t="shared" si="16"/>
        <v>3.4084568990021453</v>
      </c>
      <c r="N150" s="50"/>
      <c r="O150" s="51"/>
    </row>
    <row r="151" spans="2:15" ht="12.75">
      <c r="B151">
        <f t="shared" si="14"/>
        <v>96</v>
      </c>
      <c r="C151" s="7">
        <f t="shared" si="17"/>
        <v>6.7934782608695645</v>
      </c>
      <c r="D151" s="39">
        <f t="shared" si="13"/>
        <v>66.50543478260869</v>
      </c>
      <c r="E151" s="32">
        <f t="shared" si="15"/>
        <v>0.057180322696762376</v>
      </c>
      <c r="F151" s="32">
        <f t="shared" si="16"/>
        <v>3.4279150016111486</v>
      </c>
      <c r="N151" s="50"/>
      <c r="O151" s="51"/>
    </row>
    <row r="152" spans="2:15" ht="12.75">
      <c r="B152">
        <f t="shared" si="14"/>
        <v>97</v>
      </c>
      <c r="C152" s="7">
        <f t="shared" si="17"/>
        <v>6.756756756756756</v>
      </c>
      <c r="D152" s="39">
        <f t="shared" si="13"/>
        <v>66.14594594594594</v>
      </c>
      <c r="E152" s="32">
        <f t="shared" si="15"/>
        <v>0.05747122431765639</v>
      </c>
      <c r="F152" s="32">
        <f t="shared" si="16"/>
        <v>3.447156964502392</v>
      </c>
      <c r="N152" s="50"/>
      <c r="O152" s="51"/>
    </row>
    <row r="153" spans="2:15" ht="12.75">
      <c r="B153">
        <f t="shared" si="14"/>
        <v>98</v>
      </c>
      <c r="C153" s="7">
        <f t="shared" si="17"/>
        <v>6.25</v>
      </c>
      <c r="D153" s="39">
        <f t="shared" si="13"/>
        <v>61.185</v>
      </c>
      <c r="E153" s="32">
        <f t="shared" si="15"/>
        <v>0.05776051550840715</v>
      </c>
      <c r="F153" s="32">
        <f t="shared" si="16"/>
        <v>3.464857246008477</v>
      </c>
      <c r="N153" s="50"/>
      <c r="O153" s="51"/>
    </row>
    <row r="154" spans="1:15" ht="12.75">
      <c r="A154" s="17"/>
      <c r="B154" s="17">
        <f t="shared" si="14"/>
        <v>99</v>
      </c>
      <c r="C154" s="18">
        <f t="shared" si="17"/>
        <v>5.9523809523809526</v>
      </c>
      <c r="D154" s="40">
        <f t="shared" si="13"/>
        <v>58.27142857142857</v>
      </c>
      <c r="E154" s="35">
        <f t="shared" si="15"/>
        <v>0.05804839595229083</v>
      </c>
      <c r="F154" s="35">
        <f t="shared" si="16"/>
        <v>3.481632450731356</v>
      </c>
      <c r="G154" s="35"/>
      <c r="H154" s="35">
        <f>+F154*1000/12/25.4</f>
        <v>11.422678644131746</v>
      </c>
      <c r="N154" s="50"/>
      <c r="O154" s="51"/>
    </row>
    <row r="155" spans="1:15" ht="12.75">
      <c r="A155">
        <v>6</v>
      </c>
      <c r="B155">
        <f t="shared" si="14"/>
        <v>100</v>
      </c>
      <c r="C155" s="7">
        <f>+Q12</f>
        <v>5</v>
      </c>
      <c r="D155" s="39">
        <f t="shared" si="13"/>
        <v>48.948</v>
      </c>
      <c r="E155" s="32">
        <f t="shared" si="15"/>
        <v>0.058334930476747635</v>
      </c>
      <c r="F155" s="32">
        <f t="shared" si="16"/>
        <v>3.4956577426344677</v>
      </c>
      <c r="N155" s="50"/>
      <c r="O155" s="51"/>
    </row>
    <row r="156" spans="1:15" ht="12.75">
      <c r="A156" s="19"/>
      <c r="B156">
        <f t="shared" si="14"/>
        <v>101</v>
      </c>
      <c r="C156" s="7">
        <f aca="true" t="shared" si="18" ref="C156:C174">+Q13</f>
        <v>5.434782608695652</v>
      </c>
      <c r="D156" s="65">
        <f t="shared" si="13"/>
        <v>53.20434782608696</v>
      </c>
      <c r="E156" s="36">
        <f t="shared" si="15"/>
        <v>0.05862042900440521</v>
      </c>
      <c r="F156" s="36">
        <f t="shared" si="16"/>
        <v>3.510847505603797</v>
      </c>
      <c r="G156" s="36"/>
      <c r="N156" s="50"/>
      <c r="O156" s="51"/>
    </row>
    <row r="157" spans="2:16" ht="12.75">
      <c r="B157">
        <f t="shared" si="14"/>
        <v>102</v>
      </c>
      <c r="C157" s="7">
        <f t="shared" si="18"/>
        <v>5.319148936170213</v>
      </c>
      <c r="D157" s="39">
        <f t="shared" si="13"/>
        <v>52.07234042553191</v>
      </c>
      <c r="E157" s="32">
        <f t="shared" si="15"/>
        <v>0.05890464842910891</v>
      </c>
      <c r="F157" s="32">
        <f t="shared" si="16"/>
        <v>3.525647476242517</v>
      </c>
      <c r="O157" s="51"/>
      <c r="P157" s="52"/>
    </row>
    <row r="158" spans="2:16" ht="12.75">
      <c r="B158">
        <f t="shared" si="14"/>
        <v>103</v>
      </c>
      <c r="C158" s="7">
        <f t="shared" si="18"/>
        <v>5.681818181818182</v>
      </c>
      <c r="D158" s="39">
        <f t="shared" si="13"/>
        <v>55.622727272727275</v>
      </c>
      <c r="E158" s="32">
        <f t="shared" si="15"/>
        <v>0.05918769264841918</v>
      </c>
      <c r="F158" s="32">
        <f t="shared" si="16"/>
        <v>3.5413911676593344</v>
      </c>
      <c r="O158" s="51"/>
      <c r="P158" s="52"/>
    </row>
    <row r="159" spans="2:16" ht="12.75">
      <c r="B159">
        <f t="shared" si="14"/>
        <v>104</v>
      </c>
      <c r="C159" s="7">
        <f t="shared" si="18"/>
        <v>6.25</v>
      </c>
      <c r="D159" s="39">
        <f t="shared" si="13"/>
        <v>61.185</v>
      </c>
      <c r="E159" s="32">
        <f t="shared" si="15"/>
        <v>0.05946944413484052</v>
      </c>
      <c r="F159" s="32">
        <f t="shared" si="16"/>
        <v>3.558630132356024</v>
      </c>
      <c r="O159" s="51"/>
      <c r="P159" s="52"/>
    </row>
    <row r="160" spans="2:16" ht="12.75">
      <c r="B160">
        <f t="shared" si="14"/>
        <v>105</v>
      </c>
      <c r="C160" s="7">
        <f t="shared" si="18"/>
        <v>6.25</v>
      </c>
      <c r="D160" s="39">
        <f t="shared" si="13"/>
        <v>61.185</v>
      </c>
      <c r="E160" s="32">
        <f t="shared" si="15"/>
        <v>0.0597497755628277</v>
      </c>
      <c r="F160" s="32">
        <f t="shared" si="16"/>
        <v>3.5757822107774198</v>
      </c>
      <c r="O160" s="51"/>
      <c r="P160" s="52"/>
    </row>
    <row r="161" spans="2:16" ht="12.75">
      <c r="B161">
        <f t="shared" si="14"/>
        <v>106</v>
      </c>
      <c r="C161" s="7">
        <f t="shared" si="18"/>
        <v>6.097560975609756</v>
      </c>
      <c r="D161" s="39">
        <f t="shared" si="13"/>
        <v>59.69268292682927</v>
      </c>
      <c r="E161" s="32">
        <f t="shared" si="15"/>
        <v>0.060028768719352046</v>
      </c>
      <c r="F161" s="32">
        <f t="shared" si="16"/>
        <v>3.592436060808583</v>
      </c>
      <c r="O161" s="51"/>
      <c r="P161" s="52"/>
    </row>
    <row r="162" spans="2:16" ht="12.75">
      <c r="B162">
        <f t="shared" si="14"/>
        <v>107</v>
      </c>
      <c r="C162" s="7">
        <f t="shared" si="18"/>
        <v>6.25</v>
      </c>
      <c r="D162" s="39">
        <f t="shared" si="13"/>
        <v>61.185</v>
      </c>
      <c r="E162" s="32">
        <f t="shared" si="15"/>
        <v>0.060306490563810704</v>
      </c>
      <c r="F162" s="32">
        <f t="shared" si="16"/>
        <v>3.609428471861786</v>
      </c>
      <c r="O162" s="51"/>
      <c r="P162" s="52"/>
    </row>
    <row r="163" spans="2:16" ht="12.75">
      <c r="B163">
        <f t="shared" si="14"/>
        <v>108</v>
      </c>
      <c r="C163" s="7">
        <f t="shared" si="18"/>
        <v>6.410256410256411</v>
      </c>
      <c r="D163" s="39">
        <f t="shared" si="13"/>
        <v>62.753846153846155</v>
      </c>
      <c r="E163" s="32">
        <f t="shared" si="15"/>
        <v>0.06058289519558211</v>
      </c>
      <c r="F163" s="32">
        <f t="shared" si="16"/>
        <v>3.626773925600179</v>
      </c>
      <c r="O163" s="51"/>
      <c r="P163" s="52"/>
    </row>
    <row r="164" spans="2:16" ht="12.75">
      <c r="B164">
        <f t="shared" si="14"/>
        <v>109</v>
      </c>
      <c r="C164" s="7">
        <f t="shared" si="18"/>
        <v>6.510416666666667</v>
      </c>
      <c r="D164" s="39">
        <f t="shared" si="13"/>
        <v>63.734375</v>
      </c>
      <c r="E164" s="32">
        <f t="shared" si="15"/>
        <v>0.06085796772253654</v>
      </c>
      <c r="F164" s="32">
        <f t="shared" si="16"/>
        <v>3.6443055011852907</v>
      </c>
      <c r="O164" s="51"/>
      <c r="P164" s="52"/>
    </row>
    <row r="165" spans="2:16" ht="12.75">
      <c r="B165">
        <f t="shared" si="14"/>
        <v>110</v>
      </c>
      <c r="C165" s="7">
        <f t="shared" si="18"/>
        <v>6.756756756756756</v>
      </c>
      <c r="D165" s="39">
        <f t="shared" si="13"/>
        <v>66.14594594594594</v>
      </c>
      <c r="E165" s="32">
        <f t="shared" si="15"/>
        <v>0.0611317131542036</v>
      </c>
      <c r="F165" s="32">
        <f t="shared" si="16"/>
        <v>3.6624126517112896</v>
      </c>
      <c r="O165" s="51"/>
      <c r="P165" s="52"/>
    </row>
    <row r="166" spans="2:16" ht="12.75">
      <c r="B166">
        <f t="shared" si="14"/>
        <v>111</v>
      </c>
      <c r="C166" s="7">
        <f t="shared" si="18"/>
        <v>6.684491978609625</v>
      </c>
      <c r="D166" s="39">
        <f t="shared" si="13"/>
        <v>65.43850267379679</v>
      </c>
      <c r="E166" s="32">
        <f t="shared" si="15"/>
        <v>0.061404087266160506</v>
      </c>
      <c r="F166" s="32">
        <f t="shared" si="16"/>
        <v>3.680236405764855</v>
      </c>
      <c r="O166" s="51"/>
      <c r="P166" s="52"/>
    </row>
    <row r="167" spans="2:16" ht="12.75">
      <c r="B167">
        <f t="shared" si="14"/>
        <v>112</v>
      </c>
      <c r="C167" s="7">
        <f t="shared" si="18"/>
        <v>6.578947368421053</v>
      </c>
      <c r="D167" s="39">
        <f t="shared" si="13"/>
        <v>64.40526315789474</v>
      </c>
      <c r="E167" s="32">
        <f t="shared" si="15"/>
        <v>0.061675155681894196</v>
      </c>
      <c r="F167" s="32">
        <f t="shared" si="16"/>
        <v>3.6976946384139766</v>
      </c>
      <c r="O167" s="51"/>
      <c r="P167" s="52"/>
    </row>
    <row r="168" spans="2:16" ht="12.75">
      <c r="B168">
        <f t="shared" si="14"/>
        <v>113</v>
      </c>
      <c r="C168" s="7">
        <f t="shared" si="18"/>
        <v>6.578947368421053</v>
      </c>
      <c r="D168" s="39">
        <f t="shared" si="13"/>
        <v>64.40526315789474</v>
      </c>
      <c r="E168" s="32">
        <f t="shared" si="15"/>
        <v>0.0619449604977667</v>
      </c>
      <c r="F168" s="32">
        <f t="shared" si="16"/>
        <v>3.7150714885815126</v>
      </c>
      <c r="O168" s="51"/>
      <c r="P168" s="52"/>
    </row>
    <row r="169" spans="2:16" ht="12.75">
      <c r="B169">
        <f t="shared" si="14"/>
        <v>114</v>
      </c>
      <c r="C169" s="7">
        <f t="shared" si="18"/>
        <v>6.578947368421053</v>
      </c>
      <c r="D169" s="39">
        <f t="shared" si="13"/>
        <v>64.40526315789474</v>
      </c>
      <c r="E169" s="32">
        <f t="shared" si="15"/>
        <v>0.0622135091921219</v>
      </c>
      <c r="F169" s="32">
        <f t="shared" si="16"/>
        <v>3.7323674379121683</v>
      </c>
      <c r="O169" s="51"/>
      <c r="P169" s="52"/>
    </row>
    <row r="170" spans="2:16" ht="12.75">
      <c r="B170">
        <f t="shared" si="14"/>
        <v>115</v>
      </c>
      <c r="C170" s="7">
        <f t="shared" si="18"/>
        <v>6.578947368421053</v>
      </c>
      <c r="D170" s="39">
        <f t="shared" si="13"/>
        <v>64.40526315789474</v>
      </c>
      <c r="E170" s="32">
        <f t="shared" si="15"/>
        <v>0.062480819147543824</v>
      </c>
      <c r="F170" s="32">
        <f t="shared" si="16"/>
        <v>3.7495836059358423</v>
      </c>
      <c r="O170" s="51"/>
      <c r="P170" s="52"/>
    </row>
    <row r="171" spans="2:16" ht="12.75">
      <c r="B171">
        <f t="shared" si="14"/>
        <v>116</v>
      </c>
      <c r="C171" s="7">
        <f t="shared" si="18"/>
        <v>6.7934782608695645</v>
      </c>
      <c r="D171" s="39">
        <f t="shared" si="13"/>
        <v>66.50543478260869</v>
      </c>
      <c r="E171" s="32">
        <f t="shared" si="15"/>
        <v>0.06274690734936815</v>
      </c>
      <c r="F171" s="32">
        <f t="shared" si="16"/>
        <v>3.7672799174886915</v>
      </c>
      <c r="O171" s="51"/>
      <c r="P171" s="52"/>
    </row>
    <row r="172" spans="2:16" ht="12.75">
      <c r="B172">
        <f t="shared" si="14"/>
        <v>117</v>
      </c>
      <c r="C172" s="7">
        <f t="shared" si="18"/>
        <v>6.756756756756756</v>
      </c>
      <c r="D172" s="39">
        <f t="shared" si="13"/>
        <v>66.14594594594594</v>
      </c>
      <c r="E172" s="32">
        <f t="shared" si="15"/>
        <v>0.06301173182278602</v>
      </c>
      <c r="F172" s="32">
        <f t="shared" si="16"/>
        <v>3.7847969827925536</v>
      </c>
      <c r="O172" s="51"/>
      <c r="P172" s="52"/>
    </row>
    <row r="173" spans="1:16" ht="12.75">
      <c r="A173" s="19"/>
      <c r="B173">
        <f t="shared" si="14"/>
        <v>118</v>
      </c>
      <c r="C173" s="7">
        <f t="shared" si="18"/>
        <v>6.25</v>
      </c>
      <c r="D173" s="65">
        <f t="shared" si="13"/>
        <v>61.185</v>
      </c>
      <c r="E173" s="36">
        <f t="shared" si="15"/>
        <v>0.06327533956590155</v>
      </c>
      <c r="F173" s="36">
        <f t="shared" si="16"/>
        <v>3.8009258225550773</v>
      </c>
      <c r="G173" s="36"/>
      <c r="O173" s="51"/>
      <c r="P173" s="52"/>
    </row>
    <row r="174" spans="1:16" ht="12.75">
      <c r="A174" s="17"/>
      <c r="B174" s="17">
        <f t="shared" si="14"/>
        <v>119</v>
      </c>
      <c r="C174" s="18">
        <f t="shared" si="18"/>
        <v>5.9523809523809526</v>
      </c>
      <c r="D174" s="40">
        <f t="shared" si="13"/>
        <v>58.27142857142857</v>
      </c>
      <c r="E174" s="35">
        <f t="shared" si="15"/>
        <v>0.06353787859068315</v>
      </c>
      <c r="F174" s="35">
        <f t="shared" si="16"/>
        <v>3.8162243465848507</v>
      </c>
      <c r="G174" s="35"/>
      <c r="H174" s="35">
        <f>+F174*1000/12/25.4</f>
        <v>12.520421084595966</v>
      </c>
      <c r="P174" s="52"/>
    </row>
    <row r="175" spans="1:16" ht="12.75">
      <c r="A175">
        <v>7</v>
      </c>
      <c r="B175">
        <f t="shared" si="14"/>
        <v>120</v>
      </c>
      <c r="C175" s="7">
        <f>+Q12</f>
        <v>5</v>
      </c>
      <c r="D175" s="39">
        <f t="shared" si="13"/>
        <v>48.948</v>
      </c>
      <c r="E175" s="32">
        <f t="shared" si="15"/>
        <v>0.06379939554704497</v>
      </c>
      <c r="F175" s="32">
        <f t="shared" si="16"/>
        <v>3.8290250785648494</v>
      </c>
      <c r="P175" s="52"/>
    </row>
    <row r="176" spans="2:16" ht="12.75">
      <c r="B176">
        <f t="shared" si="14"/>
        <v>121</v>
      </c>
      <c r="C176" s="7">
        <f aca="true" t="shared" si="19" ref="C176:C194">+Q13</f>
        <v>5.434782608695652</v>
      </c>
      <c r="D176" s="39">
        <f t="shared" si="13"/>
        <v>53.20434782608696</v>
      </c>
      <c r="E176" s="32">
        <f t="shared" si="15"/>
        <v>0.06406012412726131</v>
      </c>
      <c r="F176" s="32">
        <f t="shared" si="16"/>
        <v>3.842896972634881</v>
      </c>
      <c r="P176" s="52"/>
    </row>
    <row r="177" spans="2:16" ht="12.75">
      <c r="B177">
        <f t="shared" si="14"/>
        <v>122</v>
      </c>
      <c r="C177" s="7">
        <f t="shared" si="19"/>
        <v>5.319148936170213</v>
      </c>
      <c r="D177" s="39">
        <f t="shared" si="13"/>
        <v>52.07234042553191</v>
      </c>
      <c r="E177" s="32">
        <f t="shared" si="15"/>
        <v>0.06431987741011091</v>
      </c>
      <c r="F177" s="32">
        <f t="shared" si="16"/>
        <v>3.8564229340060754</v>
      </c>
      <c r="P177" s="52"/>
    </row>
    <row r="178" spans="2:16" ht="12.75">
      <c r="B178">
        <f t="shared" si="14"/>
        <v>123</v>
      </c>
      <c r="C178" s="7">
        <f t="shared" si="19"/>
        <v>5.681818181818182</v>
      </c>
      <c r="D178" s="39">
        <f t="shared" si="13"/>
        <v>55.622727272727275</v>
      </c>
      <c r="E178" s="32">
        <f t="shared" si="15"/>
        <v>0.0645787326850825</v>
      </c>
      <c r="F178" s="32">
        <f t="shared" si="16"/>
        <v>3.870821170368927</v>
      </c>
      <c r="P178" s="52"/>
    </row>
    <row r="179" spans="2:16" ht="12.75">
      <c r="B179">
        <f t="shared" si="14"/>
        <v>124</v>
      </c>
      <c r="C179" s="7">
        <f t="shared" si="19"/>
        <v>6.25</v>
      </c>
      <c r="D179" s="39">
        <f t="shared" si="13"/>
        <v>61.185</v>
      </c>
      <c r="E179" s="32">
        <f t="shared" si="15"/>
        <v>0.06483659804546017</v>
      </c>
      <c r="F179" s="32">
        <f t="shared" si="16"/>
        <v>3.8865986624436344</v>
      </c>
      <c r="P179" s="52"/>
    </row>
    <row r="180" spans="2:16" ht="12.75">
      <c r="B180">
        <f t="shared" si="14"/>
        <v>125</v>
      </c>
      <c r="C180" s="7">
        <f t="shared" si="19"/>
        <v>6.25</v>
      </c>
      <c r="D180" s="39">
        <f t="shared" si="13"/>
        <v>61.185</v>
      </c>
      <c r="E180" s="32">
        <f t="shared" si="15"/>
        <v>0.06509337344545214</v>
      </c>
      <c r="F180" s="32">
        <f t="shared" si="16"/>
        <v>3.9023094652921433</v>
      </c>
      <c r="P180" s="52"/>
    </row>
    <row r="181" spans="2:16" ht="12.75">
      <c r="B181">
        <f t="shared" si="14"/>
        <v>126</v>
      </c>
      <c r="C181" s="7">
        <f t="shared" si="19"/>
        <v>6.097560975609756</v>
      </c>
      <c r="D181" s="39">
        <f t="shared" si="13"/>
        <v>59.69268292682927</v>
      </c>
      <c r="E181" s="32">
        <f t="shared" si="15"/>
        <v>0.06534911919785606</v>
      </c>
      <c r="F181" s="32">
        <f t="shared" si="16"/>
        <v>3.9175756154002737</v>
      </c>
      <c r="P181" s="52"/>
    </row>
    <row r="182" spans="2:16" ht="12.75">
      <c r="B182">
        <f t="shared" si="14"/>
        <v>127</v>
      </c>
      <c r="C182" s="7">
        <f t="shared" si="19"/>
        <v>6.25</v>
      </c>
      <c r="D182" s="39">
        <f t="shared" si="13"/>
        <v>61.185</v>
      </c>
      <c r="E182" s="32">
        <f t="shared" si="15"/>
        <v>0.06560388462132834</v>
      </c>
      <c r="F182" s="32">
        <f t="shared" si="16"/>
        <v>3.9331634378354248</v>
      </c>
      <c r="P182" s="52"/>
    </row>
    <row r="183" spans="2:16" ht="12.75">
      <c r="B183">
        <f t="shared" si="14"/>
        <v>128</v>
      </c>
      <c r="C183" s="7">
        <f t="shared" si="19"/>
        <v>6.410256410256411</v>
      </c>
      <c r="D183" s="39">
        <f t="shared" si="13"/>
        <v>62.753846153846155</v>
      </c>
      <c r="E183" s="32">
        <f t="shared" si="15"/>
        <v>0.0658576320775106</v>
      </c>
      <c r="F183" s="32">
        <f t="shared" si="16"/>
        <v>3.949087066662616</v>
      </c>
      <c r="P183" s="52"/>
    </row>
    <row r="184" spans="2:16" ht="12.75">
      <c r="B184">
        <f t="shared" si="14"/>
        <v>129</v>
      </c>
      <c r="C184" s="7">
        <f t="shared" si="19"/>
        <v>6.510416666666667</v>
      </c>
      <c r="D184" s="39">
        <f aca="true" t="shared" si="20" ref="D184:D247">+C184*$C$5</f>
        <v>63.734375</v>
      </c>
      <c r="E184" s="32">
        <f t="shared" si="15"/>
        <v>0.06611034772790954</v>
      </c>
      <c r="F184" s="32">
        <f t="shared" si="16"/>
        <v>3.965193740693511</v>
      </c>
      <c r="P184" s="52"/>
    </row>
    <row r="185" spans="2:16" ht="12.75">
      <c r="B185">
        <f aca="true" t="shared" si="21" ref="B185:B248">+B184+1</f>
        <v>130</v>
      </c>
      <c r="C185" s="7">
        <f t="shared" si="19"/>
        <v>6.756756756756756</v>
      </c>
      <c r="D185" s="39">
        <f t="shared" si="20"/>
        <v>66.14594594594594</v>
      </c>
      <c r="E185" s="32">
        <f aca="true" t="shared" si="22" ref="E185:E248">E184+(SQRT(F184*F184+2*D184*0.001)-F184)/D184</f>
        <v>0.06636203312365893</v>
      </c>
      <c r="F185" s="32">
        <f aca="true" t="shared" si="23" ref="F185:F248">+F184+D185*(E185-E184)</f>
        <v>3.9818417092761345</v>
      </c>
      <c r="P185" s="52"/>
    </row>
    <row r="186" spans="2:16" ht="12.75">
      <c r="B186">
        <f t="shared" si="21"/>
        <v>131</v>
      </c>
      <c r="C186" s="7">
        <f t="shared" si="19"/>
        <v>6.684491978609625</v>
      </c>
      <c r="D186" s="39">
        <f t="shared" si="20"/>
        <v>65.43850267379679</v>
      </c>
      <c r="E186" s="32">
        <f t="shared" si="22"/>
        <v>0.0666126514991858</v>
      </c>
      <c r="F186" s="32">
        <f t="shared" si="23"/>
        <v>3.998241800513152</v>
      </c>
      <c r="P186" s="52"/>
    </row>
    <row r="187" spans="2:16" ht="12.75">
      <c r="B187">
        <f t="shared" si="21"/>
        <v>132</v>
      </c>
      <c r="C187" s="7">
        <f t="shared" si="19"/>
        <v>6.578947368421053</v>
      </c>
      <c r="D187" s="39">
        <f t="shared" si="20"/>
        <v>64.40526315789474</v>
      </c>
      <c r="E187" s="32">
        <f t="shared" si="22"/>
        <v>0.06686225160679334</v>
      </c>
      <c r="F187" s="32">
        <f t="shared" si="23"/>
        <v>4.014317361127854</v>
      </c>
      <c r="P187" s="52"/>
    </row>
    <row r="188" spans="2:16" ht="12.75">
      <c r="B188">
        <f t="shared" si="21"/>
        <v>133</v>
      </c>
      <c r="C188" s="7">
        <f t="shared" si="19"/>
        <v>6.578947368421053</v>
      </c>
      <c r="D188" s="39">
        <f t="shared" si="20"/>
        <v>64.40526315789474</v>
      </c>
      <c r="E188" s="32">
        <f t="shared" si="22"/>
        <v>0.06711086414132239</v>
      </c>
      <c r="F188" s="32">
        <f t="shared" si="23"/>
        <v>4.030329316838549</v>
      </c>
      <c r="P188" s="52"/>
    </row>
    <row r="189" spans="2:16" ht="12.75">
      <c r="B189">
        <f t="shared" si="21"/>
        <v>134</v>
      </c>
      <c r="C189" s="7">
        <f t="shared" si="19"/>
        <v>6.578947368421053</v>
      </c>
      <c r="D189" s="39">
        <f t="shared" si="20"/>
        <v>64.40526315789474</v>
      </c>
      <c r="E189" s="32">
        <f t="shared" si="22"/>
        <v>0.06735849287251114</v>
      </c>
      <c r="F189" s="32">
        <f t="shared" si="23"/>
        <v>4.046277910436216</v>
      </c>
      <c r="P189" s="52"/>
    </row>
    <row r="190" spans="1:16" ht="12.75">
      <c r="A190" s="19"/>
      <c r="B190">
        <f t="shared" si="21"/>
        <v>135</v>
      </c>
      <c r="C190" s="7">
        <f t="shared" si="19"/>
        <v>6.578947368421053</v>
      </c>
      <c r="D190" s="65">
        <f t="shared" si="20"/>
        <v>64.40526315789474</v>
      </c>
      <c r="E190" s="36">
        <f t="shared" si="22"/>
        <v>0.06760514938798741</v>
      </c>
      <c r="F190" s="36">
        <f t="shared" si="23"/>
        <v>4.062163888225075</v>
      </c>
      <c r="G190" s="36"/>
      <c r="P190" s="52"/>
    </row>
    <row r="191" spans="2:6" ht="12.75">
      <c r="B191">
        <f t="shared" si="21"/>
        <v>136</v>
      </c>
      <c r="C191" s="7">
        <f t="shared" si="19"/>
        <v>6.7934782608695645</v>
      </c>
      <c r="D191" s="39">
        <f t="shared" si="20"/>
        <v>66.50543478260869</v>
      </c>
      <c r="E191" s="32">
        <f t="shared" si="22"/>
        <v>0.06785084504967674</v>
      </c>
      <c r="F191" s="32">
        <f t="shared" si="23"/>
        <v>4.078503985029925</v>
      </c>
    </row>
    <row r="192" spans="2:6" ht="12.75">
      <c r="B192">
        <f t="shared" si="21"/>
        <v>137</v>
      </c>
      <c r="C192" s="7">
        <f t="shared" si="19"/>
        <v>6.756756756756756</v>
      </c>
      <c r="D192" s="39">
        <f t="shared" si="20"/>
        <v>66.14594594594594</v>
      </c>
      <c r="E192" s="32">
        <f t="shared" si="22"/>
        <v>0.06809554479707658</v>
      </c>
      <c r="F192" s="32">
        <f t="shared" si="23"/>
        <v>4.094689881294421</v>
      </c>
    </row>
    <row r="193" spans="2:6" ht="12.75">
      <c r="B193">
        <f t="shared" si="21"/>
        <v>138</v>
      </c>
      <c r="C193" s="7">
        <f t="shared" si="19"/>
        <v>6.25</v>
      </c>
      <c r="D193" s="39">
        <f t="shared" si="20"/>
        <v>61.185</v>
      </c>
      <c r="E193" s="32">
        <f t="shared" si="22"/>
        <v>0.06833928369020956</v>
      </c>
      <c r="F193" s="32">
        <f t="shared" si="23"/>
        <v>4.109603045470762</v>
      </c>
    </row>
    <row r="194" spans="1:8" ht="12.75">
      <c r="A194" s="17"/>
      <c r="B194" s="17">
        <f t="shared" si="21"/>
        <v>139</v>
      </c>
      <c r="C194" s="18">
        <f t="shared" si="19"/>
        <v>5.9523809523809526</v>
      </c>
      <c r="D194" s="40">
        <f t="shared" si="20"/>
        <v>58.27142857142857</v>
      </c>
      <c r="E194" s="35">
        <f t="shared" si="22"/>
        <v>0.06858217701060629</v>
      </c>
      <c r="F194" s="35">
        <f t="shared" si="23"/>
        <v>4.123756786240738</v>
      </c>
      <c r="G194" s="35"/>
      <c r="H194" s="35">
        <f>+F194*1000/12/25.4</f>
        <v>13.529385781629719</v>
      </c>
    </row>
    <row r="195" spans="1:6" ht="12.75">
      <c r="A195">
        <v>8</v>
      </c>
      <c r="B195">
        <f t="shared" si="21"/>
        <v>140</v>
      </c>
      <c r="C195" s="7">
        <f>+Q12</f>
        <v>5</v>
      </c>
      <c r="D195" s="39">
        <f t="shared" si="20"/>
        <v>48.948</v>
      </c>
      <c r="E195" s="32">
        <f t="shared" si="22"/>
        <v>0.06882426027917592</v>
      </c>
      <c r="F195" s="32">
        <f t="shared" si="23"/>
        <v>4.135606278070684</v>
      </c>
    </row>
    <row r="196" spans="2:6" ht="12.75">
      <c r="B196">
        <f t="shared" si="21"/>
        <v>141</v>
      </c>
      <c r="C196" s="7">
        <f aca="true" t="shared" si="24" ref="C196:C214">+Q13</f>
        <v>5.434782608695652</v>
      </c>
      <c r="D196" s="39">
        <f t="shared" si="20"/>
        <v>53.20434782608696</v>
      </c>
      <c r="E196" s="32">
        <f t="shared" si="22"/>
        <v>0.0690657177721142</v>
      </c>
      <c r="F196" s="32">
        <f t="shared" si="23"/>
        <v>4.148452866510188</v>
      </c>
    </row>
    <row r="197" spans="2:6" ht="12.75">
      <c r="B197">
        <f t="shared" si="21"/>
        <v>142</v>
      </c>
      <c r="C197" s="7">
        <f t="shared" si="24"/>
        <v>5.319148936170213</v>
      </c>
      <c r="D197" s="39">
        <f t="shared" si="20"/>
        <v>52.07234042553191</v>
      </c>
      <c r="E197" s="32">
        <f t="shared" si="22"/>
        <v>0.06930640002711022</v>
      </c>
      <c r="F197" s="32">
        <f t="shared" si="23"/>
        <v>4.160985754826725</v>
      </c>
    </row>
    <row r="198" spans="2:6" ht="12.75">
      <c r="B198">
        <f t="shared" si="21"/>
        <v>143</v>
      </c>
      <c r="C198" s="7">
        <f t="shared" si="24"/>
        <v>5.681818181818182</v>
      </c>
      <c r="D198" s="39">
        <f t="shared" si="20"/>
        <v>55.622727272727275</v>
      </c>
      <c r="E198" s="32">
        <f t="shared" si="22"/>
        <v>0.06954636737702237</v>
      </c>
      <c r="F198" s="32">
        <f t="shared" si="23"/>
        <v>4.174333393285248</v>
      </c>
    </row>
    <row r="199" spans="2:6" ht="12.75">
      <c r="B199">
        <f t="shared" si="21"/>
        <v>144</v>
      </c>
      <c r="C199" s="7">
        <f t="shared" si="24"/>
        <v>6.25</v>
      </c>
      <c r="D199" s="39">
        <f t="shared" si="20"/>
        <v>61.185</v>
      </c>
      <c r="E199" s="32">
        <f t="shared" si="22"/>
        <v>0.06978554545047078</v>
      </c>
      <c r="F199" s="32">
        <f t="shared" si="23"/>
        <v>4.188967503709189</v>
      </c>
    </row>
    <row r="200" spans="2:6" ht="12.75">
      <c r="B200">
        <f t="shared" si="21"/>
        <v>145</v>
      </c>
      <c r="C200" s="7">
        <f t="shared" si="24"/>
        <v>6.25</v>
      </c>
      <c r="D200" s="39">
        <f t="shared" si="20"/>
        <v>61.185</v>
      </c>
      <c r="E200" s="32">
        <f t="shared" si="22"/>
        <v>0.07002385301335168</v>
      </c>
      <c r="F200" s="32">
        <f t="shared" si="23"/>
        <v>4.203548351944057</v>
      </c>
    </row>
    <row r="201" spans="2:6" ht="12.75">
      <c r="B201">
        <f t="shared" si="21"/>
        <v>146</v>
      </c>
      <c r="C201" s="7">
        <f t="shared" si="24"/>
        <v>6.097560975609756</v>
      </c>
      <c r="D201" s="39">
        <f t="shared" si="20"/>
        <v>59.69268292682927</v>
      </c>
      <c r="E201" s="32">
        <f t="shared" si="22"/>
        <v>0.07026133681124046</v>
      </c>
      <c r="F201" s="32">
        <f t="shared" si="23"/>
        <v>4.217724396991691</v>
      </c>
    </row>
    <row r="202" spans="2:6" ht="12.75">
      <c r="B202">
        <f t="shared" si="21"/>
        <v>147</v>
      </c>
      <c r="C202" s="7">
        <f t="shared" si="24"/>
        <v>6.25</v>
      </c>
      <c r="D202" s="39">
        <f t="shared" si="20"/>
        <v>61.185</v>
      </c>
      <c r="E202" s="32">
        <f t="shared" si="22"/>
        <v>0.07049803502420843</v>
      </c>
      <c r="F202" s="32">
        <f t="shared" si="23"/>
        <v>4.232206777152136</v>
      </c>
    </row>
    <row r="203" spans="2:6" ht="12.75">
      <c r="B203">
        <f t="shared" si="21"/>
        <v>148</v>
      </c>
      <c r="C203" s="7">
        <f t="shared" si="24"/>
        <v>6.410256410256411</v>
      </c>
      <c r="D203" s="39">
        <f t="shared" si="20"/>
        <v>62.753846153846155</v>
      </c>
      <c r="E203" s="32">
        <f t="shared" si="22"/>
        <v>0.07073391618226398</v>
      </c>
      <c r="F203" s="32">
        <f t="shared" si="23"/>
        <v>4.2470092270553454</v>
      </c>
    </row>
    <row r="204" spans="2:6" ht="12.75">
      <c r="B204">
        <f t="shared" si="21"/>
        <v>149</v>
      </c>
      <c r="C204" s="7">
        <f t="shared" si="24"/>
        <v>6.510416666666667</v>
      </c>
      <c r="D204" s="39">
        <f t="shared" si="20"/>
        <v>63.734375</v>
      </c>
      <c r="E204" s="32">
        <f t="shared" si="22"/>
        <v>0.07096896781378904</v>
      </c>
      <c r="F204" s="32">
        <f t="shared" si="23"/>
        <v>4.261990095883326</v>
      </c>
    </row>
    <row r="205" spans="2:6" ht="12.75">
      <c r="B205">
        <f t="shared" si="21"/>
        <v>150</v>
      </c>
      <c r="C205" s="7">
        <f t="shared" si="24"/>
        <v>6.756756756756756</v>
      </c>
      <c r="D205" s="39">
        <f t="shared" si="20"/>
        <v>66.14594594594594</v>
      </c>
      <c r="E205" s="32">
        <f t="shared" si="22"/>
        <v>0.07120318979592556</v>
      </c>
      <c r="F205" s="32">
        <f t="shared" si="23"/>
        <v>4.277482930453081</v>
      </c>
    </row>
    <row r="206" spans="2:6" ht="12.75">
      <c r="B206">
        <f t="shared" si="21"/>
        <v>151</v>
      </c>
      <c r="C206" s="7">
        <f t="shared" si="24"/>
        <v>6.684491978609625</v>
      </c>
      <c r="D206" s="39">
        <f t="shared" si="20"/>
        <v>65.43850267379679</v>
      </c>
      <c r="E206" s="32">
        <f t="shared" si="22"/>
        <v>0.0714365510845853</v>
      </c>
      <c r="F206" s="32">
        <f t="shared" si="23"/>
        <v>4.292753743765002</v>
      </c>
    </row>
    <row r="207" spans="1:7" ht="12.75">
      <c r="A207" s="19"/>
      <c r="B207">
        <f t="shared" si="21"/>
        <v>152</v>
      </c>
      <c r="C207" s="7">
        <f t="shared" si="24"/>
        <v>6.578947368421053</v>
      </c>
      <c r="D207" s="65">
        <f t="shared" si="20"/>
        <v>64.40526315789474</v>
      </c>
      <c r="E207" s="36">
        <f t="shared" si="22"/>
        <v>0.0716690896351243</v>
      </c>
      <c r="F207" s="36">
        <f t="shared" si="23"/>
        <v>4.307730450306822</v>
      </c>
      <c r="G207" s="36"/>
    </row>
    <row r="208" spans="2:6" ht="12.75">
      <c r="B208">
        <f t="shared" si="21"/>
        <v>153</v>
      </c>
      <c r="C208" s="7">
        <f t="shared" si="24"/>
        <v>6.578947368421053</v>
      </c>
      <c r="D208" s="39">
        <f t="shared" si="20"/>
        <v>64.40526315789474</v>
      </c>
      <c r="E208" s="32">
        <f t="shared" si="22"/>
        <v>0.07190082897667546</v>
      </c>
      <c r="F208" s="32">
        <f t="shared" si="23"/>
        <v>4.322655683583462</v>
      </c>
    </row>
    <row r="209" spans="2:6" ht="12.75">
      <c r="B209">
        <f t="shared" si="21"/>
        <v>154</v>
      </c>
      <c r="C209" s="7">
        <f t="shared" si="24"/>
        <v>6.578947368421053</v>
      </c>
      <c r="D209" s="39">
        <f t="shared" si="20"/>
        <v>64.40526315789474</v>
      </c>
      <c r="E209" s="32">
        <f t="shared" si="22"/>
        <v>0.07213177091887564</v>
      </c>
      <c r="F209" s="32">
        <f t="shared" si="23"/>
        <v>4.33752956014506</v>
      </c>
    </row>
    <row r="210" spans="2:6" ht="12.75">
      <c r="B210">
        <f t="shared" si="21"/>
        <v>155</v>
      </c>
      <c r="C210" s="7">
        <f t="shared" si="24"/>
        <v>6.578947368421053</v>
      </c>
      <c r="D210" s="39">
        <f t="shared" si="20"/>
        <v>64.40526315789474</v>
      </c>
      <c r="E210" s="32">
        <f t="shared" si="22"/>
        <v>0.07236192363690362</v>
      </c>
      <c r="F210" s="32">
        <f t="shared" si="23"/>
        <v>4.352352606516157</v>
      </c>
    </row>
    <row r="211" spans="2:6" ht="12.75">
      <c r="B211">
        <f t="shared" si="21"/>
        <v>156</v>
      </c>
      <c r="C211" s="7">
        <f t="shared" si="24"/>
        <v>6.7934782608695645</v>
      </c>
      <c r="D211" s="39">
        <f t="shared" si="20"/>
        <v>66.50543478260869</v>
      </c>
      <c r="E211" s="32">
        <f t="shared" si="22"/>
        <v>0.07259129516719502</v>
      </c>
      <c r="F211" s="32">
        <f t="shared" si="23"/>
        <v>4.367607059864939</v>
      </c>
    </row>
    <row r="212" spans="2:6" ht="12.75">
      <c r="B212">
        <f t="shared" si="21"/>
        <v>157</v>
      </c>
      <c r="C212" s="7">
        <f t="shared" si="24"/>
        <v>6.756756756756756</v>
      </c>
      <c r="D212" s="39">
        <f t="shared" si="20"/>
        <v>66.14594594594594</v>
      </c>
      <c r="E212" s="32">
        <f t="shared" si="22"/>
        <v>0.07281985576482437</v>
      </c>
      <c r="F212" s="32">
        <f t="shared" si="23"/>
        <v>4.382725416801104</v>
      </c>
    </row>
    <row r="213" spans="2:6" ht="12.75">
      <c r="B213">
        <f t="shared" si="21"/>
        <v>158</v>
      </c>
      <c r="C213" s="7">
        <f t="shared" si="24"/>
        <v>6.25</v>
      </c>
      <c r="D213" s="39">
        <f t="shared" si="20"/>
        <v>61.185</v>
      </c>
      <c r="E213" s="32">
        <f t="shared" si="22"/>
        <v>0.07304763277591858</v>
      </c>
      <c r="F213" s="32">
        <f t="shared" si="23"/>
        <v>4.3966619532249025</v>
      </c>
    </row>
    <row r="214" spans="1:8" ht="12.75">
      <c r="A214" s="17"/>
      <c r="B214" s="17">
        <f t="shared" si="21"/>
        <v>159</v>
      </c>
      <c r="C214" s="18">
        <f t="shared" si="24"/>
        <v>5.9523809523809526</v>
      </c>
      <c r="D214" s="40">
        <f t="shared" si="20"/>
        <v>58.27142857142857</v>
      </c>
      <c r="E214" s="35">
        <f t="shared" si="22"/>
        <v>0.07327471923574214</v>
      </c>
      <c r="F214" s="35">
        <f t="shared" si="23"/>
        <v>4.4098946056480495</v>
      </c>
      <c r="G214" s="35"/>
      <c r="H214" s="35">
        <f>+F214*1000/12/25.4</f>
        <v>14.468158155013285</v>
      </c>
    </row>
    <row r="215" spans="1:6" ht="12.75">
      <c r="A215">
        <v>9</v>
      </c>
      <c r="B215">
        <f t="shared" si="21"/>
        <v>160</v>
      </c>
      <c r="C215" s="7">
        <f>+Q12</f>
        <v>5</v>
      </c>
      <c r="D215" s="39">
        <f t="shared" si="20"/>
        <v>48.948</v>
      </c>
      <c r="E215" s="32">
        <f t="shared" si="22"/>
        <v>0.07350114330334843</v>
      </c>
      <c r="F215" s="32">
        <f t="shared" si="23"/>
        <v>4.420977610909243</v>
      </c>
    </row>
    <row r="216" spans="2:6" ht="12.75">
      <c r="B216">
        <f t="shared" si="21"/>
        <v>161</v>
      </c>
      <c r="C216" s="7">
        <f aca="true" t="shared" si="25" ref="C216:C234">+Q13</f>
        <v>5.434782608695652</v>
      </c>
      <c r="D216" s="39">
        <f t="shared" si="20"/>
        <v>53.20434782608696</v>
      </c>
      <c r="E216" s="32">
        <f t="shared" si="22"/>
        <v>0.0737270550879234</v>
      </c>
      <c r="F216" s="32">
        <f t="shared" si="23"/>
        <v>4.432997100073782</v>
      </c>
    </row>
    <row r="217" spans="2:6" ht="12.75">
      <c r="B217">
        <f t="shared" si="21"/>
        <v>162</v>
      </c>
      <c r="C217" s="7">
        <f t="shared" si="25"/>
        <v>5.319148936170213</v>
      </c>
      <c r="D217" s="39">
        <f t="shared" si="20"/>
        <v>52.07234042553191</v>
      </c>
      <c r="E217" s="32">
        <f t="shared" si="22"/>
        <v>0.07395233156131399</v>
      </c>
      <c r="F217" s="32">
        <f t="shared" si="23"/>
        <v>4.444727773286039</v>
      </c>
    </row>
    <row r="218" spans="2:6" ht="12.75">
      <c r="B218">
        <f t="shared" si="21"/>
        <v>163</v>
      </c>
      <c r="C218" s="7">
        <f t="shared" si="25"/>
        <v>5.681818181818182</v>
      </c>
      <c r="D218" s="39">
        <f t="shared" si="20"/>
        <v>55.622727272727275</v>
      </c>
      <c r="E218" s="32">
        <f t="shared" si="22"/>
        <v>0.07417702148615224</v>
      </c>
      <c r="F218" s="32">
        <f t="shared" si="23"/>
        <v>4.457225639696246</v>
      </c>
    </row>
    <row r="219" spans="2:6" ht="12.75">
      <c r="B219">
        <f t="shared" si="21"/>
        <v>164</v>
      </c>
      <c r="C219" s="7">
        <f t="shared" si="25"/>
        <v>6.25</v>
      </c>
      <c r="D219" s="39">
        <f t="shared" si="20"/>
        <v>61.185</v>
      </c>
      <c r="E219" s="32">
        <f t="shared" si="22"/>
        <v>0.07440106309840738</v>
      </c>
      <c r="F219" s="32">
        <f t="shared" si="23"/>
        <v>4.470933625742077</v>
      </c>
    </row>
    <row r="220" spans="2:6" ht="12.75">
      <c r="B220">
        <f t="shared" si="21"/>
        <v>165</v>
      </c>
      <c r="C220" s="7">
        <f t="shared" si="25"/>
        <v>6.25</v>
      </c>
      <c r="D220" s="39">
        <f t="shared" si="20"/>
        <v>61.185</v>
      </c>
      <c r="E220" s="32">
        <f t="shared" si="22"/>
        <v>0.07462438876200857</v>
      </c>
      <c r="F220" s="32">
        <f t="shared" si="23"/>
        <v>4.484597806469516</v>
      </c>
    </row>
    <row r="221" spans="2:6" ht="12.75">
      <c r="B221">
        <f t="shared" si="21"/>
        <v>166</v>
      </c>
      <c r="C221" s="7">
        <f t="shared" si="25"/>
        <v>6.097560975609756</v>
      </c>
      <c r="D221" s="39">
        <f t="shared" si="20"/>
        <v>59.69268292682927</v>
      </c>
      <c r="E221" s="32">
        <f t="shared" si="22"/>
        <v>0.07484703603553015</v>
      </c>
      <c r="F221" s="32">
        <f t="shared" si="23"/>
        <v>4.4978882195723635</v>
      </c>
    </row>
    <row r="222" spans="2:6" ht="12.75">
      <c r="B222">
        <f t="shared" si="21"/>
        <v>167</v>
      </c>
      <c r="C222" s="7">
        <f t="shared" si="25"/>
        <v>6.25</v>
      </c>
      <c r="D222" s="39">
        <f t="shared" si="20"/>
        <v>61.185</v>
      </c>
      <c r="E222" s="32">
        <f t="shared" si="22"/>
        <v>0.07506903556295831</v>
      </c>
      <c r="F222" s="32">
        <f t="shared" si="23"/>
        <v>4.511471260658055</v>
      </c>
    </row>
    <row r="223" spans="2:6" ht="12.75">
      <c r="B223">
        <f t="shared" si="21"/>
        <v>168</v>
      </c>
      <c r="C223" s="7">
        <f t="shared" si="25"/>
        <v>6.410256410256411</v>
      </c>
      <c r="D223" s="39">
        <f t="shared" si="20"/>
        <v>62.753846153846155</v>
      </c>
      <c r="E223" s="32">
        <f t="shared" si="22"/>
        <v>0.07529036057557671</v>
      </c>
      <c r="F223" s="32">
        <f t="shared" si="23"/>
        <v>4.5253602564499085</v>
      </c>
    </row>
    <row r="224" spans="1:7" ht="12.75">
      <c r="A224" s="19"/>
      <c r="B224">
        <f t="shared" si="21"/>
        <v>169</v>
      </c>
      <c r="C224" s="7">
        <f t="shared" si="25"/>
        <v>6.510416666666667</v>
      </c>
      <c r="D224" s="65">
        <f t="shared" si="20"/>
        <v>63.734375</v>
      </c>
      <c r="E224" s="36">
        <f t="shared" si="22"/>
        <v>0.0755109999193709</v>
      </c>
      <c r="F224" s="36">
        <f t="shared" si="23"/>
        <v>4.5394225671270405</v>
      </c>
      <c r="G224" s="36"/>
    </row>
    <row r="225" spans="2:6" ht="12.75">
      <c r="B225">
        <f t="shared" si="21"/>
        <v>170</v>
      </c>
      <c r="C225" s="7">
        <f t="shared" si="25"/>
        <v>6.756756756756756</v>
      </c>
      <c r="D225" s="39">
        <f t="shared" si="20"/>
        <v>66.14594594594594</v>
      </c>
      <c r="E225" s="32">
        <f t="shared" si="22"/>
        <v>0.07573095262841747</v>
      </c>
      <c r="F225" s="32">
        <f t="shared" si="23"/>
        <v>4.5539715471303</v>
      </c>
    </row>
    <row r="226" spans="2:6" ht="12.75">
      <c r="B226">
        <f t="shared" si="21"/>
        <v>171</v>
      </c>
      <c r="C226" s="7">
        <f t="shared" si="25"/>
        <v>6.684491978609625</v>
      </c>
      <c r="D226" s="39">
        <f t="shared" si="20"/>
        <v>65.43850267379679</v>
      </c>
      <c r="E226" s="32">
        <f t="shared" si="22"/>
        <v>0.07595019210014789</v>
      </c>
      <c r="F226" s="32">
        <f t="shared" si="23"/>
        <v>4.568318249887333</v>
      </c>
    </row>
    <row r="227" spans="2:6" ht="12.75">
      <c r="B227">
        <f t="shared" si="21"/>
        <v>172</v>
      </c>
      <c r="C227" s="7">
        <f t="shared" si="25"/>
        <v>6.578947368421053</v>
      </c>
      <c r="D227" s="39">
        <f t="shared" si="20"/>
        <v>64.40526315789474</v>
      </c>
      <c r="E227" s="32">
        <f t="shared" si="22"/>
        <v>0.07616874891738609</v>
      </c>
      <c r="F227" s="32">
        <f t="shared" si="23"/>
        <v>4.582394459216511</v>
      </c>
    </row>
    <row r="228" spans="2:6" ht="12.75">
      <c r="B228">
        <f t="shared" si="21"/>
        <v>173</v>
      </c>
      <c r="C228" s="7">
        <f t="shared" si="25"/>
        <v>6.578947368421053</v>
      </c>
      <c r="D228" s="39">
        <f t="shared" si="20"/>
        <v>64.40526315789474</v>
      </c>
      <c r="E228" s="32">
        <f t="shared" si="22"/>
        <v>0.07638664179298149</v>
      </c>
      <c r="F228" s="32">
        <f t="shared" si="23"/>
        <v>4.596427907209463</v>
      </c>
    </row>
    <row r="229" spans="2:6" ht="12.75">
      <c r="B229">
        <f t="shared" si="21"/>
        <v>174</v>
      </c>
      <c r="C229" s="7">
        <f t="shared" si="25"/>
        <v>6.578947368421053</v>
      </c>
      <c r="D229" s="39">
        <f t="shared" si="20"/>
        <v>64.40526315789474</v>
      </c>
      <c r="E229" s="32">
        <f t="shared" si="22"/>
        <v>0.07660387143722817</v>
      </c>
      <c r="F229" s="32">
        <f t="shared" si="23"/>
        <v>4.610418639612867</v>
      </c>
    </row>
    <row r="230" spans="2:6" ht="12.75">
      <c r="B230">
        <f t="shared" si="21"/>
        <v>175</v>
      </c>
      <c r="C230" s="7">
        <f t="shared" si="25"/>
        <v>6.578947368421053</v>
      </c>
      <c r="D230" s="39">
        <f t="shared" si="20"/>
        <v>64.40526315789474</v>
      </c>
      <c r="E230" s="32">
        <f t="shared" si="22"/>
        <v>0.07682044386982091</v>
      </c>
      <c r="F230" s="32">
        <f t="shared" si="23"/>
        <v>4.624367044126748</v>
      </c>
    </row>
    <row r="231" spans="2:6" ht="12.75">
      <c r="B231">
        <f t="shared" si="21"/>
        <v>176</v>
      </c>
      <c r="C231" s="7">
        <f t="shared" si="25"/>
        <v>6.7934782608695645</v>
      </c>
      <c r="D231" s="39">
        <f t="shared" si="20"/>
        <v>66.50543478260869</v>
      </c>
      <c r="E231" s="32">
        <f t="shared" si="22"/>
        <v>0.07703636501994068</v>
      </c>
      <c r="F231" s="32">
        <f t="shared" si="23"/>
        <v>4.638726974094224</v>
      </c>
    </row>
    <row r="232" spans="2:6" ht="12.75">
      <c r="B232">
        <f t="shared" si="21"/>
        <v>177</v>
      </c>
      <c r="C232" s="7">
        <f t="shared" si="25"/>
        <v>6.756756756756756</v>
      </c>
      <c r="D232" s="39">
        <f t="shared" si="20"/>
        <v>66.14594594594594</v>
      </c>
      <c r="E232" s="32">
        <f t="shared" si="22"/>
        <v>0.0772516092893283</v>
      </c>
      <c r="F232" s="32">
        <f t="shared" si="23"/>
        <v>4.652964509902311</v>
      </c>
    </row>
    <row r="233" spans="2:6" ht="12.75">
      <c r="B233">
        <f t="shared" si="21"/>
        <v>178</v>
      </c>
      <c r="C233" s="7">
        <f t="shared" si="25"/>
        <v>6.25</v>
      </c>
      <c r="D233" s="39">
        <f t="shared" si="20"/>
        <v>61.185</v>
      </c>
      <c r="E233" s="32">
        <f t="shared" si="22"/>
        <v>0.07746619872642693</v>
      </c>
      <c r="F233" s="32">
        <f t="shared" si="23"/>
        <v>4.6660941646111915</v>
      </c>
    </row>
    <row r="234" spans="1:8" ht="12.75">
      <c r="A234" s="17"/>
      <c r="B234" s="17">
        <f t="shared" si="21"/>
        <v>179</v>
      </c>
      <c r="C234" s="18">
        <f t="shared" si="25"/>
        <v>5.9523809523809526</v>
      </c>
      <c r="D234" s="40">
        <f t="shared" si="20"/>
        <v>58.27142857142857</v>
      </c>
      <c r="E234" s="35">
        <f t="shared" si="22"/>
        <v>0.07768021044526402</v>
      </c>
      <c r="F234" s="35">
        <f t="shared" si="23"/>
        <v>4.678564933198856</v>
      </c>
      <c r="G234" s="35"/>
      <c r="H234" s="35">
        <f>+F234*1000/12/25.4</f>
        <v>15.349622484248217</v>
      </c>
    </row>
    <row r="235" spans="1:6" ht="12.75">
      <c r="A235">
        <v>10</v>
      </c>
      <c r="B235">
        <f t="shared" si="21"/>
        <v>180</v>
      </c>
      <c r="C235" s="7">
        <f>+Q12</f>
        <v>5</v>
      </c>
      <c r="D235" s="39">
        <f t="shared" si="20"/>
        <v>48.948</v>
      </c>
      <c r="E235" s="32">
        <f t="shared" si="22"/>
        <v>0.07789366745134985</v>
      </c>
      <c r="F235" s="32">
        <f t="shared" si="23"/>
        <v>4.689013226732745</v>
      </c>
    </row>
    <row r="236" spans="2:6" ht="12.75">
      <c r="B236">
        <f t="shared" si="21"/>
        <v>181</v>
      </c>
      <c r="C236" s="7">
        <f aca="true" t="shared" si="26" ref="C236:C254">+Q13</f>
        <v>5.434782608695652</v>
      </c>
      <c r="D236" s="39">
        <f t="shared" si="20"/>
        <v>53.20434782608696</v>
      </c>
      <c r="E236" s="32">
        <f t="shared" si="22"/>
        <v>0.0781066950763019</v>
      </c>
      <c r="F236" s="32">
        <f t="shared" si="23"/>
        <v>4.700347222587259</v>
      </c>
    </row>
    <row r="237" spans="2:6" ht="12.75">
      <c r="B237">
        <f t="shared" si="21"/>
        <v>182</v>
      </c>
      <c r="C237" s="7">
        <f t="shared" si="26"/>
        <v>5.319148936170213</v>
      </c>
      <c r="D237" s="39">
        <f t="shared" si="20"/>
        <v>52.07234042553191</v>
      </c>
      <c r="E237" s="32">
        <f t="shared" si="22"/>
        <v>0.07831918976198535</v>
      </c>
      <c r="F237" s="32">
        <f t="shared" si="23"/>
        <v>4.711412318198784</v>
      </c>
    </row>
    <row r="238" spans="2:6" ht="12.75">
      <c r="B238">
        <f t="shared" si="21"/>
        <v>183</v>
      </c>
      <c r="C238" s="7">
        <f t="shared" si="26"/>
        <v>5.681818181818182</v>
      </c>
      <c r="D238" s="39">
        <f t="shared" si="20"/>
        <v>55.622727272727275</v>
      </c>
      <c r="E238" s="32">
        <f t="shared" si="22"/>
        <v>0.07853119196823508</v>
      </c>
      <c r="F238" s="32">
        <f t="shared" si="23"/>
        <v>4.723204459098229</v>
      </c>
    </row>
    <row r="239" spans="2:6" ht="12.75">
      <c r="B239">
        <f t="shared" si="21"/>
        <v>184</v>
      </c>
      <c r="C239" s="7">
        <f t="shared" si="26"/>
        <v>6.25</v>
      </c>
      <c r="D239" s="39">
        <f t="shared" si="20"/>
        <v>61.185</v>
      </c>
      <c r="E239" s="32">
        <f t="shared" si="22"/>
        <v>0.07874264934746289</v>
      </c>
      <c r="F239" s="32">
        <f t="shared" si="23"/>
        <v>4.736142478846283</v>
      </c>
    </row>
    <row r="240" spans="2:6" ht="12.75">
      <c r="B240">
        <f t="shared" si="21"/>
        <v>185</v>
      </c>
      <c r="C240" s="7">
        <f t="shared" si="26"/>
        <v>6.25</v>
      </c>
      <c r="D240" s="39">
        <f t="shared" si="20"/>
        <v>61.185</v>
      </c>
      <c r="E240" s="32">
        <f t="shared" si="22"/>
        <v>0.078953504461221</v>
      </c>
      <c r="F240" s="32">
        <f t="shared" si="23"/>
        <v>4.749043648981573</v>
      </c>
    </row>
    <row r="241" spans="1:7" ht="12.75">
      <c r="A241" s="19"/>
      <c r="B241">
        <f t="shared" si="21"/>
        <v>186</v>
      </c>
      <c r="C241" s="7">
        <f t="shared" si="26"/>
        <v>6.097560975609756</v>
      </c>
      <c r="D241" s="65">
        <f t="shared" si="20"/>
        <v>59.69268292682927</v>
      </c>
      <c r="E241" s="36">
        <f t="shared" si="22"/>
        <v>0.07916378831937175</v>
      </c>
      <c r="F241" s="36">
        <f t="shared" si="23"/>
        <v>4.761596056650796</v>
      </c>
      <c r="G241" s="36"/>
    </row>
    <row r="242" spans="2:6" ht="12.75">
      <c r="B242">
        <f t="shared" si="21"/>
        <v>187</v>
      </c>
      <c r="C242" s="7">
        <f t="shared" si="26"/>
        <v>6.25</v>
      </c>
      <c r="D242" s="39">
        <f t="shared" si="20"/>
        <v>61.185</v>
      </c>
      <c r="E242" s="32">
        <f t="shared" si="22"/>
        <v>0.07937352619890008</v>
      </c>
      <c r="F242" s="32">
        <f t="shared" si="23"/>
        <v>4.7744288688097365</v>
      </c>
    </row>
    <row r="243" spans="2:6" ht="12.75">
      <c r="B243">
        <f t="shared" si="21"/>
        <v>188</v>
      </c>
      <c r="C243" s="7">
        <f t="shared" si="26"/>
        <v>6.410256410256411</v>
      </c>
      <c r="D243" s="39">
        <f t="shared" si="20"/>
        <v>62.753846153846155</v>
      </c>
      <c r="E243" s="32">
        <f t="shared" si="22"/>
        <v>0.07958269499313551</v>
      </c>
      <c r="F243" s="32">
        <f t="shared" si="23"/>
        <v>4.787555015143373</v>
      </c>
    </row>
    <row r="244" spans="2:6" ht="12.75">
      <c r="B244">
        <f t="shared" si="21"/>
        <v>189</v>
      </c>
      <c r="C244" s="7">
        <f t="shared" si="26"/>
        <v>6.510416666666667</v>
      </c>
      <c r="D244" s="39">
        <f t="shared" si="20"/>
        <v>63.734375</v>
      </c>
      <c r="E244" s="32">
        <f t="shared" si="22"/>
        <v>0.0797912847215297</v>
      </c>
      <c r="F244" s="32">
        <f t="shared" si="23"/>
        <v>4.800849351113996</v>
      </c>
    </row>
    <row r="245" spans="2:6" ht="12.75">
      <c r="B245">
        <f t="shared" si="21"/>
        <v>190</v>
      </c>
      <c r="C245" s="7">
        <f t="shared" si="26"/>
        <v>6.756756756756756</v>
      </c>
      <c r="D245" s="39">
        <f t="shared" si="20"/>
        <v>66.14594594594594</v>
      </c>
      <c r="E245" s="32">
        <f t="shared" si="22"/>
        <v>0.079999293992818</v>
      </c>
      <c r="F245" s="32">
        <f t="shared" si="23"/>
        <v>4.814608321128887</v>
      </c>
    </row>
    <row r="246" spans="2:6" ht="12.75">
      <c r="B246">
        <f t="shared" si="21"/>
        <v>191</v>
      </c>
      <c r="C246" s="7">
        <f t="shared" si="26"/>
        <v>6.684491978609625</v>
      </c>
      <c r="D246" s="39">
        <f t="shared" si="20"/>
        <v>65.43850267379679</v>
      </c>
      <c r="E246" s="32">
        <f t="shared" si="22"/>
        <v>0.0802066997107824</v>
      </c>
      <c r="F246" s="32">
        <f t="shared" si="23"/>
        <v>4.828180640758461</v>
      </c>
    </row>
    <row r="247" spans="2:6" ht="12.75">
      <c r="B247">
        <f t="shared" si="21"/>
        <v>192</v>
      </c>
      <c r="C247" s="7">
        <f t="shared" si="26"/>
        <v>6.578947368421053</v>
      </c>
      <c r="D247" s="39">
        <f t="shared" si="20"/>
        <v>64.40526315789474</v>
      </c>
      <c r="E247" s="32">
        <f t="shared" si="22"/>
        <v>0.08041352717298479</v>
      </c>
      <c r="F247" s="32">
        <f t="shared" si="23"/>
        <v>4.841501417889885</v>
      </c>
    </row>
    <row r="248" spans="2:6" ht="12.75">
      <c r="B248">
        <f t="shared" si="21"/>
        <v>193</v>
      </c>
      <c r="C248" s="7">
        <f t="shared" si="26"/>
        <v>6.578947368421053</v>
      </c>
      <c r="D248" s="39">
        <f aca="true" t="shared" si="27" ref="D248:D311">+C248*$C$5</f>
        <v>64.40526315789474</v>
      </c>
      <c r="E248" s="32">
        <f t="shared" si="22"/>
        <v>0.08061979168707675</v>
      </c>
      <c r="F248" s="32">
        <f t="shared" si="23"/>
        <v>4.854785938200114</v>
      </c>
    </row>
    <row r="249" spans="2:6" ht="12.75">
      <c r="B249">
        <f aca="true" t="shared" si="28" ref="B249:B312">+B248+1</f>
        <v>194</v>
      </c>
      <c r="C249" s="7">
        <f t="shared" si="26"/>
        <v>6.578947368421053</v>
      </c>
      <c r="D249" s="39">
        <f t="shared" si="27"/>
        <v>64.40526315789474</v>
      </c>
      <c r="E249" s="32">
        <f aca="true" t="shared" si="29" ref="E249:E312">E248+(SQRT(F248*F248+2*D248*0.001)-F248)/D248</f>
        <v>0.08082549332202534</v>
      </c>
      <c r="F249" s="32">
        <f aca="true" t="shared" si="30" ref="F249:F312">+F248+D249*(E249-E248)</f>
        <v>4.868034206130987</v>
      </c>
    </row>
    <row r="250" spans="2:6" ht="12.75">
      <c r="B250">
        <f t="shared" si="28"/>
        <v>195</v>
      </c>
      <c r="C250" s="7">
        <f t="shared" si="26"/>
        <v>6.578947368421053</v>
      </c>
      <c r="D250" s="39">
        <f t="shared" si="27"/>
        <v>64.40526315789474</v>
      </c>
      <c r="E250" s="32">
        <f t="shared" si="29"/>
        <v>0.08103063666098809</v>
      </c>
      <c r="F250" s="32">
        <f t="shared" si="30"/>
        <v>4.881246516861972</v>
      </c>
    </row>
    <row r="251" spans="2:6" ht="12.75">
      <c r="B251">
        <f t="shared" si="28"/>
        <v>196</v>
      </c>
      <c r="C251" s="7">
        <f t="shared" si="26"/>
        <v>6.7934782608695645</v>
      </c>
      <c r="D251" s="39">
        <f t="shared" si="27"/>
        <v>66.50543478260869</v>
      </c>
      <c r="E251" s="32">
        <f t="shared" si="29"/>
        <v>0.08123522622526201</v>
      </c>
      <c r="F251" s="32">
        <f t="shared" si="30"/>
        <v>4.894852834785993</v>
      </c>
    </row>
    <row r="252" spans="2:6" ht="12.75">
      <c r="B252">
        <f t="shared" si="28"/>
        <v>197</v>
      </c>
      <c r="C252" s="7">
        <f t="shared" si="26"/>
        <v>6.756756756756756</v>
      </c>
      <c r="D252" s="39">
        <f t="shared" si="27"/>
        <v>66.14594594594594</v>
      </c>
      <c r="E252" s="32">
        <f t="shared" si="29"/>
        <v>0.08143923970752544</v>
      </c>
      <c r="F252" s="32">
        <f t="shared" si="30"/>
        <v>4.908347499556034</v>
      </c>
    </row>
    <row r="253" spans="2:6" ht="12.75">
      <c r="B253">
        <f t="shared" si="28"/>
        <v>198</v>
      </c>
      <c r="C253" s="7">
        <f t="shared" si="26"/>
        <v>6.25</v>
      </c>
      <c r="D253" s="39">
        <f t="shared" si="27"/>
        <v>61.185</v>
      </c>
      <c r="E253" s="32">
        <f t="shared" si="29"/>
        <v>0.08164269534528276</v>
      </c>
      <c r="F253" s="32">
        <f t="shared" si="30"/>
        <v>4.920795932752216</v>
      </c>
    </row>
    <row r="254" spans="1:8" ht="12.75">
      <c r="A254" s="17"/>
      <c r="B254" s="17">
        <f t="shared" si="28"/>
        <v>199</v>
      </c>
      <c r="C254" s="18">
        <f t="shared" si="26"/>
        <v>5.9523809523809526</v>
      </c>
      <c r="D254" s="40">
        <f t="shared" si="27"/>
        <v>58.27142857142857</v>
      </c>
      <c r="E254" s="35">
        <f t="shared" si="29"/>
        <v>0.08184565839966657</v>
      </c>
      <c r="F254" s="35">
        <f t="shared" si="30"/>
        <v>4.932622879878381</v>
      </c>
      <c r="G254" s="35"/>
      <c r="H254" s="35">
        <f>+F254*1000/12/25.4</f>
        <v>16.18314593135952</v>
      </c>
    </row>
    <row r="255" spans="1:6" ht="12.75">
      <c r="A255">
        <v>11</v>
      </c>
      <c r="B255">
        <f t="shared" si="28"/>
        <v>200</v>
      </c>
      <c r="C255" s="7">
        <f>+Q12</f>
        <v>5</v>
      </c>
      <c r="D255" s="39">
        <f t="shared" si="27"/>
        <v>48.948</v>
      </c>
      <c r="E255" s="32">
        <f t="shared" si="29"/>
        <v>0.08204814810937304</v>
      </c>
      <c r="F255" s="32">
        <f t="shared" si="30"/>
        <v>4.942534346189094</v>
      </c>
    </row>
    <row r="256" spans="2:6" ht="12.75">
      <c r="B256">
        <f t="shared" si="28"/>
        <v>201</v>
      </c>
      <c r="C256" s="7">
        <f aca="true" t="shared" si="31" ref="C256:C274">+Q13</f>
        <v>5.434782608695652</v>
      </c>
      <c r="D256" s="39">
        <f t="shared" si="27"/>
        <v>53.20434782608696</v>
      </c>
      <c r="E256" s="32">
        <f t="shared" si="29"/>
        <v>0.08225027116524805</v>
      </c>
      <c r="F256" s="32">
        <f t="shared" si="30"/>
        <v>4.953288171557539</v>
      </c>
    </row>
    <row r="257" spans="2:6" ht="12.75">
      <c r="B257">
        <f t="shared" si="28"/>
        <v>202</v>
      </c>
      <c r="C257" s="7">
        <f t="shared" si="31"/>
        <v>5.319148936170213</v>
      </c>
      <c r="D257" s="39">
        <f t="shared" si="27"/>
        <v>52.07234042553191</v>
      </c>
      <c r="E257" s="32">
        <f t="shared" si="29"/>
        <v>0.08245193883710221</v>
      </c>
      <c r="F257" s="32">
        <f t="shared" si="30"/>
        <v>4.9637894792191535</v>
      </c>
    </row>
    <row r="258" spans="1:7" ht="12.75">
      <c r="A258" s="19"/>
      <c r="B258">
        <f t="shared" si="28"/>
        <v>203</v>
      </c>
      <c r="C258" s="7">
        <f t="shared" si="31"/>
        <v>5.681818181818182</v>
      </c>
      <c r="D258" s="65">
        <f t="shared" si="27"/>
        <v>55.622727272727275</v>
      </c>
      <c r="E258" s="36">
        <f t="shared" si="29"/>
        <v>0.08265318539171793</v>
      </c>
      <c r="F258" s="36">
        <f t="shared" si="30"/>
        <v>4.97498336144112</v>
      </c>
      <c r="G258" s="36"/>
    </row>
    <row r="259" spans="2:6" ht="12.75">
      <c r="B259">
        <f t="shared" si="28"/>
        <v>204</v>
      </c>
      <c r="C259" s="7">
        <f t="shared" si="31"/>
        <v>6.25</v>
      </c>
      <c r="D259" s="39">
        <f t="shared" si="27"/>
        <v>61.185</v>
      </c>
      <c r="E259" s="32">
        <f t="shared" si="29"/>
        <v>0.08285396573107356</v>
      </c>
      <c r="F259" s="32">
        <f t="shared" si="30"/>
        <v>4.987268106504595</v>
      </c>
    </row>
    <row r="260" spans="2:6" ht="12.75">
      <c r="B260">
        <f t="shared" si="28"/>
        <v>205</v>
      </c>
      <c r="C260" s="7">
        <f t="shared" si="31"/>
        <v>6.25</v>
      </c>
      <c r="D260" s="39">
        <f t="shared" si="27"/>
        <v>61.185</v>
      </c>
      <c r="E260" s="32">
        <f t="shared" si="29"/>
        <v>0.08305423029257109</v>
      </c>
      <c r="F260" s="32">
        <f t="shared" si="30"/>
        <v>4.999521293699821</v>
      </c>
    </row>
    <row r="261" spans="2:6" ht="12.75">
      <c r="B261">
        <f t="shared" si="28"/>
        <v>206</v>
      </c>
      <c r="C261" s="7">
        <f t="shared" si="31"/>
        <v>6.097560975609756</v>
      </c>
      <c r="D261" s="39">
        <f t="shared" si="27"/>
        <v>59.69268292682927</v>
      </c>
      <c r="E261" s="32">
        <f t="shared" si="29"/>
        <v>0.08325400522978404</v>
      </c>
      <c r="F261" s="32">
        <f t="shared" si="30"/>
        <v>5.011446395683601</v>
      </c>
    </row>
    <row r="262" spans="2:6" ht="12.75">
      <c r="B262">
        <f t="shared" si="28"/>
        <v>207</v>
      </c>
      <c r="C262" s="7">
        <f t="shared" si="31"/>
        <v>6.25</v>
      </c>
      <c r="D262" s="39">
        <f t="shared" si="27"/>
        <v>61.185</v>
      </c>
      <c r="E262" s="32">
        <f t="shared" si="29"/>
        <v>0.08345331184331418</v>
      </c>
      <c r="F262" s="32">
        <f t="shared" si="30"/>
        <v>5.023640970832442</v>
      </c>
    </row>
    <row r="263" spans="2:6" ht="12.75">
      <c r="B263">
        <f t="shared" si="28"/>
        <v>208</v>
      </c>
      <c r="C263" s="7">
        <f t="shared" si="31"/>
        <v>6.410256410256411</v>
      </c>
      <c r="D263" s="39">
        <f t="shared" si="27"/>
        <v>62.753846153846155</v>
      </c>
      <c r="E263" s="32">
        <f t="shared" si="29"/>
        <v>0.08365212993681533</v>
      </c>
      <c r="F263" s="32">
        <f t="shared" si="30"/>
        <v>5.036117570884614</v>
      </c>
    </row>
    <row r="264" spans="2:6" ht="12.75">
      <c r="B264">
        <f t="shared" si="28"/>
        <v>209</v>
      </c>
      <c r="C264" s="7">
        <f t="shared" si="31"/>
        <v>6.510416666666667</v>
      </c>
      <c r="D264" s="39">
        <f t="shared" si="27"/>
        <v>63.734375</v>
      </c>
      <c r="E264" s="32">
        <f t="shared" si="29"/>
        <v>0.0838504505475145</v>
      </c>
      <c r="F264" s="32">
        <f t="shared" si="30"/>
        <v>5.048757411057144</v>
      </c>
    </row>
    <row r="265" spans="2:6" ht="12.75">
      <c r="B265">
        <f t="shared" si="28"/>
        <v>210</v>
      </c>
      <c r="C265" s="7">
        <f t="shared" si="31"/>
        <v>6.756756756756756</v>
      </c>
      <c r="D265" s="39">
        <f t="shared" si="27"/>
        <v>66.14594594594594</v>
      </c>
      <c r="E265" s="32">
        <f t="shared" si="29"/>
        <v>0.08404827208033933</v>
      </c>
      <c r="F265" s="32">
        <f t="shared" si="30"/>
        <v>5.0618425034743195</v>
      </c>
    </row>
    <row r="266" spans="2:6" ht="12.75">
      <c r="B266">
        <f t="shared" si="28"/>
        <v>211</v>
      </c>
      <c r="C266" s="7">
        <f t="shared" si="31"/>
        <v>6.684491978609625</v>
      </c>
      <c r="D266" s="39">
        <f t="shared" si="27"/>
        <v>65.43850267379679</v>
      </c>
      <c r="E266" s="32">
        <f t="shared" si="29"/>
        <v>0.08424557425434656</v>
      </c>
      <c r="F266" s="32">
        <f t="shared" si="30"/>
        <v>5.074753662315638</v>
      </c>
    </row>
    <row r="267" spans="2:6" ht="12.75">
      <c r="B267">
        <f t="shared" si="28"/>
        <v>212</v>
      </c>
      <c r="C267" s="7">
        <f t="shared" si="31"/>
        <v>6.578947368421053</v>
      </c>
      <c r="D267" s="39">
        <f t="shared" si="27"/>
        <v>64.40526315789474</v>
      </c>
      <c r="E267" s="32">
        <f t="shared" si="29"/>
        <v>0.08444237843208563</v>
      </c>
      <c r="F267" s="32">
        <f t="shared" si="30"/>
        <v>5.087428887173496</v>
      </c>
    </row>
    <row r="268" spans="2:6" ht="12.75">
      <c r="B268">
        <f t="shared" si="28"/>
        <v>213</v>
      </c>
      <c r="C268" s="7">
        <f t="shared" si="31"/>
        <v>6.578947368421053</v>
      </c>
      <c r="D268" s="39">
        <f t="shared" si="27"/>
        <v>64.40526315789474</v>
      </c>
      <c r="E268" s="32">
        <f t="shared" si="29"/>
        <v>0.08463869741676283</v>
      </c>
      <c r="F268" s="32">
        <f t="shared" si="30"/>
        <v>5.100072863044521</v>
      </c>
    </row>
    <row r="269" spans="2:6" ht="12.75">
      <c r="B269">
        <f t="shared" si="28"/>
        <v>214</v>
      </c>
      <c r="C269" s="7">
        <f t="shared" si="31"/>
        <v>6.578947368421053</v>
      </c>
      <c r="D269" s="39">
        <f t="shared" si="27"/>
        <v>64.40526315789474</v>
      </c>
      <c r="E269" s="32">
        <f t="shared" si="29"/>
        <v>0.08483453089438493</v>
      </c>
      <c r="F269" s="32">
        <f t="shared" si="30"/>
        <v>5.112685569705898</v>
      </c>
    </row>
    <row r="270" spans="2:6" ht="12.75">
      <c r="B270">
        <f t="shared" si="28"/>
        <v>215</v>
      </c>
      <c r="C270" s="7">
        <f t="shared" si="31"/>
        <v>6.578947368421053</v>
      </c>
      <c r="D270" s="39">
        <f t="shared" si="27"/>
        <v>64.40526315789474</v>
      </c>
      <c r="E270" s="32">
        <f t="shared" si="29"/>
        <v>0.08502988244928691</v>
      </c>
      <c r="F270" s="32">
        <f t="shared" si="30"/>
        <v>5.125267238007664</v>
      </c>
    </row>
    <row r="271" spans="2:6" ht="12.75">
      <c r="B271">
        <f t="shared" si="28"/>
        <v>216</v>
      </c>
      <c r="C271" s="7">
        <f t="shared" si="31"/>
        <v>6.7934782608695645</v>
      </c>
      <c r="D271" s="39">
        <f t="shared" si="27"/>
        <v>66.50543478260869</v>
      </c>
      <c r="E271" s="32">
        <f t="shared" si="29"/>
        <v>0.0852247556219164</v>
      </c>
      <c r="F271" s="32">
        <f t="shared" si="30"/>
        <v>5.138227363080855</v>
      </c>
    </row>
    <row r="272" spans="2:6" ht="12.75">
      <c r="B272">
        <f t="shared" si="28"/>
        <v>217</v>
      </c>
      <c r="C272" s="7">
        <f t="shared" si="31"/>
        <v>6.756756756756756</v>
      </c>
      <c r="D272" s="39">
        <f t="shared" si="27"/>
        <v>66.14594594594594</v>
      </c>
      <c r="E272" s="32">
        <f t="shared" si="29"/>
        <v>0.0854191307605422</v>
      </c>
      <c r="F272" s="32">
        <f t="shared" si="30"/>
        <v>5.151084490493632</v>
      </c>
    </row>
    <row r="273" spans="2:6" ht="12.75">
      <c r="B273">
        <f t="shared" si="28"/>
        <v>218</v>
      </c>
      <c r="C273" s="7">
        <f t="shared" si="31"/>
        <v>6.25</v>
      </c>
      <c r="D273" s="39">
        <f t="shared" si="27"/>
        <v>61.185</v>
      </c>
      <c r="E273" s="32">
        <f t="shared" si="29"/>
        <v>0.08561302325959477</v>
      </c>
      <c r="F273" s="32">
        <f t="shared" si="30"/>
        <v>5.162947803048165</v>
      </c>
    </row>
    <row r="274" spans="1:8" ht="12.75">
      <c r="A274" s="17"/>
      <c r="B274" s="17">
        <f t="shared" si="28"/>
        <v>219</v>
      </c>
      <c r="C274" s="18">
        <f t="shared" si="31"/>
        <v>5.9523809523809526</v>
      </c>
      <c r="D274" s="40">
        <f t="shared" si="27"/>
        <v>58.27142857142857</v>
      </c>
      <c r="E274" s="35">
        <f t="shared" si="29"/>
        <v>0.08580648927714199</v>
      </c>
      <c r="F274" s="35">
        <f t="shared" si="30"/>
        <v>5.174221344270666</v>
      </c>
      <c r="G274" s="35"/>
      <c r="H274" s="35">
        <f>+F274*1000/12/25.4</f>
        <v>16.975791811911638</v>
      </c>
    </row>
    <row r="275" spans="1:7" ht="12.75">
      <c r="A275" s="19">
        <v>12</v>
      </c>
      <c r="B275">
        <f t="shared" si="28"/>
        <v>220</v>
      </c>
      <c r="C275" s="27">
        <f>+Q12</f>
        <v>5</v>
      </c>
      <c r="D275" s="65">
        <f t="shared" si="27"/>
        <v>48.948</v>
      </c>
      <c r="E275" s="36">
        <f t="shared" si="29"/>
        <v>0.08599954520348428</v>
      </c>
      <c r="F275" s="36">
        <f t="shared" si="30"/>
        <v>5.183671045753269</v>
      </c>
      <c r="G275" s="36"/>
    </row>
    <row r="276" spans="2:6" ht="12.75">
      <c r="B276">
        <f t="shared" si="28"/>
        <v>221</v>
      </c>
      <c r="C276" s="27">
        <f aca="true" t="shared" si="32" ref="C276:C294">+Q13</f>
        <v>5.434782608695652</v>
      </c>
      <c r="D276" s="39">
        <f t="shared" si="27"/>
        <v>53.20434782608696</v>
      </c>
      <c r="E276" s="32">
        <f t="shared" si="29"/>
        <v>0.08619228329040379</v>
      </c>
      <c r="F276" s="32">
        <f t="shared" si="30"/>
        <v>5.1939255499690695</v>
      </c>
    </row>
    <row r="277" spans="2:6" ht="12.75">
      <c r="B277">
        <f t="shared" si="28"/>
        <v>222</v>
      </c>
      <c r="C277" s="27">
        <f t="shared" si="32"/>
        <v>5.319148936170213</v>
      </c>
      <c r="D277" s="39">
        <f t="shared" si="27"/>
        <v>52.07234042553191</v>
      </c>
      <c r="E277" s="32">
        <f t="shared" si="29"/>
        <v>0.0863846264073195</v>
      </c>
      <c r="F277" s="32">
        <f t="shared" si="30"/>
        <v>5.203941306231612</v>
      </c>
    </row>
    <row r="278" spans="2:6" ht="12.75">
      <c r="B278">
        <f t="shared" si="28"/>
        <v>223</v>
      </c>
      <c r="C278" s="27">
        <f t="shared" si="32"/>
        <v>5.681818181818182</v>
      </c>
      <c r="D278" s="39">
        <f t="shared" si="27"/>
        <v>55.622727272727275</v>
      </c>
      <c r="E278" s="32">
        <f t="shared" si="29"/>
        <v>0.08657660405796255</v>
      </c>
      <c r="F278" s="32">
        <f t="shared" si="30"/>
        <v>5.214619626735789</v>
      </c>
    </row>
    <row r="279" spans="2:6" ht="12.75">
      <c r="B279">
        <f t="shared" si="28"/>
        <v>224</v>
      </c>
      <c r="C279" s="27">
        <f t="shared" si="32"/>
        <v>6.25</v>
      </c>
      <c r="D279" s="39">
        <f t="shared" si="27"/>
        <v>61.185</v>
      </c>
      <c r="E279" s="32">
        <f t="shared" si="29"/>
        <v>0.08676817686490881</v>
      </c>
      <c r="F279" s="32">
        <f t="shared" si="30"/>
        <v>5.226341008928796</v>
      </c>
    </row>
    <row r="280" spans="2:6" ht="12.75">
      <c r="B280">
        <f t="shared" si="28"/>
        <v>225</v>
      </c>
      <c r="C280" s="27">
        <f t="shared" si="32"/>
        <v>6.25</v>
      </c>
      <c r="D280" s="39">
        <f t="shared" si="27"/>
        <v>61.185</v>
      </c>
      <c r="E280" s="32">
        <f t="shared" si="29"/>
        <v>0.08695930149614574</v>
      </c>
      <c r="F280" s="32">
        <f t="shared" si="30"/>
        <v>5.238034969491027</v>
      </c>
    </row>
    <row r="281" spans="2:6" ht="12.75">
      <c r="B281">
        <f t="shared" si="28"/>
        <v>226</v>
      </c>
      <c r="C281" s="27">
        <f t="shared" si="32"/>
        <v>6.097560975609756</v>
      </c>
      <c r="D281" s="39">
        <f t="shared" si="27"/>
        <v>59.69268292682927</v>
      </c>
      <c r="E281" s="32">
        <f t="shared" si="29"/>
        <v>0.087150000389316</v>
      </c>
      <c r="F281" s="32">
        <f t="shared" si="30"/>
        <v>5.249418298055537</v>
      </c>
    </row>
    <row r="282" spans="2:6" ht="12.75">
      <c r="B282">
        <f t="shared" si="28"/>
        <v>227</v>
      </c>
      <c r="C282" s="27">
        <f t="shared" si="32"/>
        <v>6.25</v>
      </c>
      <c r="D282" s="39">
        <f t="shared" si="27"/>
        <v>61.185</v>
      </c>
      <c r="E282" s="32">
        <f t="shared" si="29"/>
        <v>0.08734029180499261</v>
      </c>
      <c r="F282" s="32">
        <f t="shared" si="30"/>
        <v>5.2610612783237105</v>
      </c>
    </row>
    <row r="283" spans="2:6" ht="12.75">
      <c r="B283">
        <f t="shared" si="28"/>
        <v>228</v>
      </c>
      <c r="C283" s="27">
        <f t="shared" si="32"/>
        <v>6.410256410256411</v>
      </c>
      <c r="D283" s="39">
        <f t="shared" si="27"/>
        <v>62.753846153846155</v>
      </c>
      <c r="E283" s="32">
        <f t="shared" si="29"/>
        <v>0.08753015790120568</v>
      </c>
      <c r="F283" s="32">
        <f t="shared" si="30"/>
        <v>5.272976106115296</v>
      </c>
    </row>
    <row r="284" spans="2:6" ht="12.75">
      <c r="B284">
        <f t="shared" si="28"/>
        <v>229</v>
      </c>
      <c r="C284" s="27">
        <f t="shared" si="32"/>
        <v>6.510416666666667</v>
      </c>
      <c r="D284" s="39">
        <f t="shared" si="27"/>
        <v>63.734375</v>
      </c>
      <c r="E284" s="32">
        <f t="shared" si="29"/>
        <v>0.08771959059102771</v>
      </c>
      <c r="F284" s="32">
        <f t="shared" si="30"/>
        <v>5.2850494802056724</v>
      </c>
    </row>
    <row r="285" spans="2:6" ht="12.75">
      <c r="B285">
        <f t="shared" si="28"/>
        <v>230</v>
      </c>
      <c r="C285" s="27">
        <f t="shared" si="32"/>
        <v>6.756756756756756</v>
      </c>
      <c r="D285" s="39">
        <f t="shared" si="27"/>
        <v>66.14594594594594</v>
      </c>
      <c r="E285" s="32">
        <f t="shared" si="29"/>
        <v>0.08790858819734532</v>
      </c>
      <c r="F285" s="32">
        <f t="shared" si="30"/>
        <v>5.2975509056570695</v>
      </c>
    </row>
    <row r="286" spans="2:6" ht="12.75">
      <c r="B286">
        <f t="shared" si="28"/>
        <v>231</v>
      </c>
      <c r="C286" s="27">
        <f t="shared" si="32"/>
        <v>6.684491978609625</v>
      </c>
      <c r="D286" s="39">
        <f t="shared" si="27"/>
        <v>65.43850267379679</v>
      </c>
      <c r="E286" s="32">
        <f t="shared" si="29"/>
        <v>0.08809713273523785</v>
      </c>
      <c r="F286" s="32">
        <f t="shared" si="30"/>
        <v>5.30988897790408</v>
      </c>
    </row>
    <row r="287" spans="2:6" ht="12.75">
      <c r="B287">
        <f t="shared" si="28"/>
        <v>232</v>
      </c>
      <c r="C287" s="27">
        <f t="shared" si="32"/>
        <v>6.578947368421053</v>
      </c>
      <c r="D287" s="39">
        <f t="shared" si="27"/>
        <v>64.40526315789474</v>
      </c>
      <c r="E287" s="32">
        <f t="shared" si="29"/>
        <v>0.08828524254762424</v>
      </c>
      <c r="F287" s="32">
        <f t="shared" si="30"/>
        <v>5.322004239873408</v>
      </c>
    </row>
    <row r="288" spans="2:6" ht="12.75">
      <c r="B288">
        <f t="shared" si="28"/>
        <v>233</v>
      </c>
      <c r="C288" s="27">
        <f t="shared" si="32"/>
        <v>6.578947368421053</v>
      </c>
      <c r="D288" s="39">
        <f t="shared" si="27"/>
        <v>64.40526315789474</v>
      </c>
      <c r="E288" s="32">
        <f t="shared" si="29"/>
        <v>0.08847292853660475</v>
      </c>
      <c r="F288" s="32">
        <f t="shared" si="30"/>
        <v>5.3340922053847475</v>
      </c>
    </row>
    <row r="289" spans="2:6" ht="12.75">
      <c r="B289">
        <f t="shared" si="28"/>
        <v>234</v>
      </c>
      <c r="C289" s="27">
        <f t="shared" si="32"/>
        <v>6.578947368421053</v>
      </c>
      <c r="D289" s="39">
        <f t="shared" si="27"/>
        <v>64.40526315789474</v>
      </c>
      <c r="E289" s="32">
        <f t="shared" si="29"/>
        <v>0.08866019015762748</v>
      </c>
      <c r="F289" s="32">
        <f t="shared" si="30"/>
        <v>5.34615283936609</v>
      </c>
    </row>
    <row r="290" spans="2:6" ht="12.75">
      <c r="B290">
        <f t="shared" si="28"/>
        <v>235</v>
      </c>
      <c r="C290" s="27">
        <f t="shared" si="32"/>
        <v>6.578947368421053</v>
      </c>
      <c r="D290" s="39">
        <f t="shared" si="27"/>
        <v>64.40526315789474</v>
      </c>
      <c r="E290" s="32">
        <f t="shared" si="29"/>
        <v>0.08884703027629641</v>
      </c>
      <c r="F290" s="32">
        <f t="shared" si="30"/>
        <v>5.358186326377415</v>
      </c>
    </row>
    <row r="291" spans="2:6" ht="12.75">
      <c r="B291">
        <f t="shared" si="28"/>
        <v>236</v>
      </c>
      <c r="C291" s="27">
        <f t="shared" si="32"/>
        <v>6.7934782608695645</v>
      </c>
      <c r="D291" s="39">
        <f t="shared" si="27"/>
        <v>66.50543478260869</v>
      </c>
      <c r="E291" s="32">
        <f t="shared" si="29"/>
        <v>0.08903345172610933</v>
      </c>
      <c r="F291" s="32">
        <f t="shared" si="30"/>
        <v>5.370584365950027</v>
      </c>
    </row>
    <row r="292" spans="1:7" ht="12.75">
      <c r="A292" s="19"/>
      <c r="B292">
        <f t="shared" si="28"/>
        <v>237</v>
      </c>
      <c r="C292" s="27">
        <f t="shared" si="32"/>
        <v>6.756756756756756</v>
      </c>
      <c r="D292" s="65">
        <f t="shared" si="27"/>
        <v>66.14594594594594</v>
      </c>
      <c r="E292" s="36">
        <f t="shared" si="29"/>
        <v>0.0892194370310034</v>
      </c>
      <c r="F292" s="36">
        <f t="shared" si="30"/>
        <v>5.382886539874291</v>
      </c>
      <c r="G292" s="36"/>
    </row>
    <row r="293" spans="2:14" ht="12.75">
      <c r="B293">
        <f t="shared" si="28"/>
        <v>238</v>
      </c>
      <c r="C293" s="27">
        <f t="shared" si="32"/>
        <v>6.25</v>
      </c>
      <c r="D293" s="39">
        <f t="shared" si="27"/>
        <v>61.185</v>
      </c>
      <c r="E293" s="32">
        <f t="shared" si="29"/>
        <v>0.08940499940128857</v>
      </c>
      <c r="F293" s="32">
        <f t="shared" si="30"/>
        <v>5.394240173500189</v>
      </c>
      <c r="N293" s="55"/>
    </row>
    <row r="294" spans="1:14" ht="12.75">
      <c r="A294" s="17"/>
      <c r="B294" s="17">
        <f t="shared" si="28"/>
        <v>239</v>
      </c>
      <c r="C294" s="18">
        <f t="shared" si="32"/>
        <v>5.9523809523809526</v>
      </c>
      <c r="D294" s="40">
        <f t="shared" si="27"/>
        <v>58.27142857142857</v>
      </c>
      <c r="E294" s="35">
        <f t="shared" si="29"/>
        <v>0.08959018782554382</v>
      </c>
      <c r="F294" s="35">
        <f t="shared" si="30"/>
        <v>5.405031367536434</v>
      </c>
      <c r="G294" s="35"/>
      <c r="H294" s="35">
        <f>+F294*1000/12/25.4</f>
        <v>17.733042544410875</v>
      </c>
      <c r="N294" s="55"/>
    </row>
    <row r="295" spans="1:14" ht="12.75">
      <c r="A295">
        <v>13</v>
      </c>
      <c r="B295">
        <f t="shared" si="28"/>
        <v>240</v>
      </c>
      <c r="C295" s="7">
        <f>+Q12</f>
        <v>5</v>
      </c>
      <c r="D295" s="39">
        <f t="shared" si="27"/>
        <v>48.948</v>
      </c>
      <c r="E295" s="32">
        <f t="shared" si="29"/>
        <v>0.08977501648027875</v>
      </c>
      <c r="F295" s="32">
        <f t="shared" si="30"/>
        <v>5.4140783605284</v>
      </c>
      <c r="N295" s="55"/>
    </row>
    <row r="296" spans="2:14" ht="12.75">
      <c r="B296">
        <f t="shared" si="28"/>
        <v>241</v>
      </c>
      <c r="C296" s="7">
        <f aca="true" t="shared" si="33" ref="C296:C314">+Q13</f>
        <v>5.434782608695652</v>
      </c>
      <c r="D296" s="39">
        <f t="shared" si="27"/>
        <v>53.20434782608696</v>
      </c>
      <c r="E296" s="32">
        <f t="shared" si="29"/>
        <v>0.08995956616420181</v>
      </c>
      <c r="F296" s="32">
        <f t="shared" si="30"/>
        <v>5.423897206103037</v>
      </c>
      <c r="N296" s="55"/>
    </row>
    <row r="297" spans="2:14" ht="12.75">
      <c r="B297">
        <f t="shared" si="28"/>
        <v>242</v>
      </c>
      <c r="C297" s="7">
        <f t="shared" si="33"/>
        <v>5.319148936170213</v>
      </c>
      <c r="D297" s="39">
        <f t="shared" si="27"/>
        <v>52.07234042553191</v>
      </c>
      <c r="E297" s="32">
        <f t="shared" si="29"/>
        <v>0.09014376902274365</v>
      </c>
      <c r="F297" s="32">
        <f t="shared" si="30"/>
        <v>5.433489080060384</v>
      </c>
      <c r="N297" s="55"/>
    </row>
    <row r="298" spans="2:14" ht="12.75">
      <c r="B298">
        <f t="shared" si="28"/>
        <v>243</v>
      </c>
      <c r="C298" s="7">
        <f t="shared" si="33"/>
        <v>5.681818181818182</v>
      </c>
      <c r="D298" s="39">
        <f t="shared" si="27"/>
        <v>55.622727272727275</v>
      </c>
      <c r="E298" s="32">
        <f t="shared" si="29"/>
        <v>0.09032765080423323</v>
      </c>
      <c r="F298" s="32">
        <f t="shared" si="30"/>
        <v>5.443717086242602</v>
      </c>
      <c r="N298" s="55"/>
    </row>
    <row r="299" spans="2:14" ht="12.75">
      <c r="B299">
        <f t="shared" si="28"/>
        <v>244</v>
      </c>
      <c r="C299" s="7">
        <f t="shared" si="33"/>
        <v>6.25</v>
      </c>
      <c r="D299" s="39">
        <f t="shared" si="27"/>
        <v>61.185</v>
      </c>
      <c r="E299" s="32">
        <f t="shared" si="29"/>
        <v>0.09051117673849089</v>
      </c>
      <c r="F299" s="32">
        <f t="shared" si="30"/>
        <v>5.454946120530157</v>
      </c>
      <c r="N299" s="55"/>
    </row>
    <row r="300" spans="2:14" ht="12.75">
      <c r="B300">
        <f t="shared" si="28"/>
        <v>245</v>
      </c>
      <c r="C300" s="7">
        <f t="shared" si="33"/>
        <v>6.25</v>
      </c>
      <c r="D300" s="39">
        <f t="shared" si="27"/>
        <v>61.185</v>
      </c>
      <c r="E300" s="32">
        <f t="shared" si="29"/>
        <v>0.09069430852194083</v>
      </c>
      <c r="F300" s="32">
        <f t="shared" si="30"/>
        <v>5.466151038700541</v>
      </c>
      <c r="N300" s="55"/>
    </row>
    <row r="301" spans="2:14" ht="12.75">
      <c r="B301">
        <f t="shared" si="28"/>
        <v>246</v>
      </c>
      <c r="C301" s="7">
        <f t="shared" si="33"/>
        <v>6.097560975609756</v>
      </c>
      <c r="D301" s="39">
        <f t="shared" si="27"/>
        <v>59.69268292682927</v>
      </c>
      <c r="E301" s="32">
        <f t="shared" si="29"/>
        <v>0.09087706567555884</v>
      </c>
      <c r="F301" s="32">
        <f t="shared" si="30"/>
        <v>5.4770603035240715</v>
      </c>
      <c r="N301" s="55"/>
    </row>
    <row r="302" spans="2:14" ht="12.75">
      <c r="B302">
        <f t="shared" si="28"/>
        <v>247</v>
      </c>
      <c r="C302" s="7">
        <f t="shared" si="33"/>
        <v>6.25</v>
      </c>
      <c r="D302" s="39">
        <f t="shared" si="27"/>
        <v>61.185</v>
      </c>
      <c r="E302" s="32">
        <f t="shared" si="29"/>
        <v>0.09105946407569313</v>
      </c>
      <c r="F302" s="32">
        <f t="shared" si="30"/>
        <v>5.488220349636288</v>
      </c>
      <c r="N302" s="55"/>
    </row>
    <row r="303" spans="2:14" ht="12.75">
      <c r="B303">
        <f t="shared" si="28"/>
        <v>248</v>
      </c>
      <c r="C303" s="7">
        <f t="shared" si="33"/>
        <v>6.410256410256411</v>
      </c>
      <c r="D303" s="39">
        <f t="shared" si="27"/>
        <v>62.753846153846155</v>
      </c>
      <c r="E303" s="32">
        <f t="shared" si="29"/>
        <v>0.09124148781490522</v>
      </c>
      <c r="F303" s="32">
        <f t="shared" si="30"/>
        <v>5.499643039363152</v>
      </c>
      <c r="N303" s="55"/>
    </row>
    <row r="304" spans="2:14" ht="12.75">
      <c r="B304">
        <f t="shared" si="28"/>
        <v>249</v>
      </c>
      <c r="C304" s="7">
        <f t="shared" si="33"/>
        <v>6.510416666666667</v>
      </c>
      <c r="D304" s="39">
        <f t="shared" si="27"/>
        <v>63.734375</v>
      </c>
      <c r="E304" s="32">
        <f t="shared" si="29"/>
        <v>0.09142312955989212</v>
      </c>
      <c r="F304" s="32">
        <f t="shared" si="30"/>
        <v>5.511219862453801</v>
      </c>
      <c r="N304" s="55"/>
    </row>
    <row r="305" spans="2:14" ht="12.75">
      <c r="B305">
        <f t="shared" si="28"/>
        <v>250</v>
      </c>
      <c r="C305" s="7">
        <f t="shared" si="33"/>
        <v>6.756756756756756</v>
      </c>
      <c r="D305" s="39">
        <f t="shared" si="27"/>
        <v>66.14594594594594</v>
      </c>
      <c r="E305" s="32">
        <f t="shared" si="29"/>
        <v>0.09160438761979911</v>
      </c>
      <c r="F305" s="32">
        <f t="shared" si="30"/>
        <v>5.5232093482866755</v>
      </c>
      <c r="N305" s="55"/>
    </row>
    <row r="306" spans="2:14" ht="12.75">
      <c r="B306">
        <f t="shared" si="28"/>
        <v>251</v>
      </c>
      <c r="C306" s="7">
        <f t="shared" si="33"/>
        <v>6.684491978609625</v>
      </c>
      <c r="D306" s="39">
        <f t="shared" si="27"/>
        <v>65.43850267379679</v>
      </c>
      <c r="E306" s="32">
        <f t="shared" si="29"/>
        <v>0.0917852459087578</v>
      </c>
      <c r="F306" s="32">
        <f t="shared" si="30"/>
        <v>5.535044443912278</v>
      </c>
      <c r="N306" s="55"/>
    </row>
    <row r="307" spans="2:14" ht="12.75">
      <c r="B307">
        <f t="shared" si="28"/>
        <v>252</v>
      </c>
      <c r="C307" s="7">
        <f t="shared" si="33"/>
        <v>6.578947368421053</v>
      </c>
      <c r="D307" s="39">
        <f t="shared" si="27"/>
        <v>64.40526315789474</v>
      </c>
      <c r="E307" s="32">
        <f t="shared" si="29"/>
        <v>0.09196572039456861</v>
      </c>
      <c r="F307" s="32">
        <f t="shared" si="30"/>
        <v>5.546667950664209</v>
      </c>
      <c r="N307" s="55"/>
    </row>
    <row r="308" spans="2:14" ht="12.75">
      <c r="B308">
        <f t="shared" si="28"/>
        <v>253</v>
      </c>
      <c r="C308" s="7">
        <f t="shared" si="33"/>
        <v>6.578947368421053</v>
      </c>
      <c r="D308" s="39">
        <f t="shared" si="27"/>
        <v>64.40526315789474</v>
      </c>
      <c r="E308" s="32">
        <f t="shared" si="29"/>
        <v>0.09214582049841491</v>
      </c>
      <c r="F308" s="32">
        <f t="shared" si="30"/>
        <v>5.558267345247193</v>
      </c>
      <c r="N308" s="55"/>
    </row>
    <row r="309" spans="1:14" ht="12.75">
      <c r="A309" s="19"/>
      <c r="B309">
        <f t="shared" si="28"/>
        <v>254</v>
      </c>
      <c r="C309" s="7">
        <f t="shared" si="33"/>
        <v>6.578947368421053</v>
      </c>
      <c r="D309" s="65">
        <f t="shared" si="27"/>
        <v>64.40526315789474</v>
      </c>
      <c r="E309" s="36">
        <f t="shared" si="29"/>
        <v>0.09232554553822528</v>
      </c>
      <c r="F309" s="36">
        <f t="shared" si="30"/>
        <v>5.569842583732243</v>
      </c>
      <c r="G309" s="36"/>
      <c r="N309" s="55"/>
    </row>
    <row r="310" spans="2:15" ht="12.75">
      <c r="B310">
        <f t="shared" si="28"/>
        <v>255</v>
      </c>
      <c r="C310" s="7">
        <f t="shared" si="33"/>
        <v>6.578947368421053</v>
      </c>
      <c r="D310" s="39">
        <f t="shared" si="27"/>
        <v>64.40526315789474</v>
      </c>
      <c r="E310" s="32">
        <f t="shared" si="29"/>
        <v>0.09250489784753281</v>
      </c>
      <c r="F310" s="32">
        <f t="shared" si="30"/>
        <v>5.581393816411171</v>
      </c>
      <c r="N310" s="55"/>
      <c r="O310" s="54"/>
    </row>
    <row r="311" spans="2:15" ht="12.75">
      <c r="B311">
        <f t="shared" si="28"/>
        <v>256</v>
      </c>
      <c r="C311" s="7">
        <f t="shared" si="33"/>
        <v>6.7934782608695645</v>
      </c>
      <c r="D311" s="39">
        <f t="shared" si="27"/>
        <v>66.50543478260869</v>
      </c>
      <c r="E311" s="32">
        <f t="shared" si="29"/>
        <v>0.09268387973577297</v>
      </c>
      <c r="F311" s="32">
        <f t="shared" si="30"/>
        <v>5.593297084706795</v>
      </c>
      <c r="N311" s="55"/>
      <c r="O311" s="54"/>
    </row>
    <row r="312" spans="2:15" ht="12.75">
      <c r="B312">
        <f t="shared" si="28"/>
        <v>257</v>
      </c>
      <c r="C312" s="7">
        <f t="shared" si="33"/>
        <v>6.756756756756756</v>
      </c>
      <c r="D312" s="39">
        <f aca="true" t="shared" si="34" ref="D312:D374">+C312*$C$5</f>
        <v>66.14594594594594</v>
      </c>
      <c r="E312" s="32">
        <f t="shared" si="29"/>
        <v>0.09286247553373135</v>
      </c>
      <c r="F312" s="32">
        <f t="shared" si="30"/>
        <v>5.605110472704723</v>
      </c>
      <c r="N312" s="55"/>
      <c r="O312" s="54"/>
    </row>
    <row r="313" spans="2:15" ht="12.75">
      <c r="B313">
        <f aca="true" t="shared" si="35" ref="B313:B374">+B312+1</f>
        <v>258</v>
      </c>
      <c r="C313" s="7">
        <f t="shared" si="33"/>
        <v>6.25</v>
      </c>
      <c r="D313" s="39">
        <f t="shared" si="34"/>
        <v>61.185</v>
      </c>
      <c r="E313" s="32">
        <f aca="true" t="shared" si="36" ref="E313:E356">E312+(SQRT(F312*F312+2*D312*0.001)-F312)/D312</f>
        <v>0.09304069673289887</v>
      </c>
      <c r="F313" s="32">
        <f aca="true" t="shared" si="37" ref="F313:F356">+F312+D313*(E313-E312)</f>
        <v>5.616014936775788</v>
      </c>
      <c r="N313" s="55"/>
      <c r="O313" s="54"/>
    </row>
    <row r="314" spans="1:15" ht="12.75">
      <c r="A314" s="17"/>
      <c r="B314" s="17">
        <f t="shared" si="35"/>
        <v>259</v>
      </c>
      <c r="C314" s="18">
        <f t="shared" si="33"/>
        <v>5.9523809523809526</v>
      </c>
      <c r="D314" s="40">
        <f t="shared" si="34"/>
        <v>58.27142857142857</v>
      </c>
      <c r="E314" s="35">
        <f t="shared" si="36"/>
        <v>0.09321858655656003</v>
      </c>
      <c r="F314" s="35">
        <f t="shared" si="37"/>
        <v>5.626380830928843</v>
      </c>
      <c r="G314" s="35"/>
      <c r="H314" s="35">
        <f>+F314*1000/12/25.4</f>
        <v>18.45925469464844</v>
      </c>
      <c r="N314" s="55"/>
      <c r="O314" s="54"/>
    </row>
    <row r="315" spans="1:15" ht="12.75">
      <c r="A315">
        <v>14</v>
      </c>
      <c r="B315">
        <f t="shared" si="35"/>
        <v>260</v>
      </c>
      <c r="C315" s="7">
        <f>+Q12</f>
        <v>5</v>
      </c>
      <c r="D315" s="39">
        <f t="shared" si="34"/>
        <v>48.948</v>
      </c>
      <c r="E315" s="32">
        <f t="shared" si="36"/>
        <v>0.09339615742135045</v>
      </c>
      <c r="F315" s="32">
        <f t="shared" si="37"/>
        <v>5.635072569618605</v>
      </c>
      <c r="N315" s="55"/>
      <c r="O315" s="54"/>
    </row>
    <row r="316" spans="2:15" ht="12.75">
      <c r="B316">
        <f t="shared" si="35"/>
        <v>261</v>
      </c>
      <c r="C316" s="7">
        <f aca="true" t="shared" si="38" ref="C316:C334">+Q13</f>
        <v>5.434782608695652</v>
      </c>
      <c r="D316" s="39">
        <f t="shared" si="34"/>
        <v>53.20434782608696</v>
      </c>
      <c r="E316" s="32">
        <f t="shared" si="36"/>
        <v>0.09357348086074466</v>
      </c>
      <c r="F316" s="32">
        <f t="shared" si="37"/>
        <v>5.644506947565852</v>
      </c>
      <c r="N316" s="55"/>
      <c r="O316" s="54"/>
    </row>
    <row r="317" spans="2:15" ht="12.75">
      <c r="B317">
        <f t="shared" si="35"/>
        <v>262</v>
      </c>
      <c r="C317" s="7">
        <f t="shared" si="38"/>
        <v>5.319148936170213</v>
      </c>
      <c r="D317" s="39">
        <f t="shared" si="34"/>
        <v>52.07234042553191</v>
      </c>
      <c r="E317" s="32">
        <f t="shared" si="36"/>
        <v>0.09375049657562974</v>
      </c>
      <c r="F317" s="32">
        <f t="shared" si="37"/>
        <v>5.653724570132018</v>
      </c>
      <c r="N317" s="55"/>
      <c r="O317" s="54"/>
    </row>
    <row r="318" spans="2:15" ht="12.75">
      <c r="B318">
        <f t="shared" si="35"/>
        <v>263</v>
      </c>
      <c r="C318" s="7">
        <f t="shared" si="38"/>
        <v>5.681818181818182</v>
      </c>
      <c r="D318" s="39">
        <f t="shared" si="34"/>
        <v>55.622727272727275</v>
      </c>
      <c r="E318" s="32">
        <f t="shared" si="36"/>
        <v>0.0939272272918994</v>
      </c>
      <c r="F318" s="32">
        <f t="shared" si="37"/>
        <v>5.663554814563798</v>
      </c>
      <c r="N318" s="55"/>
      <c r="O318" s="54"/>
    </row>
    <row r="319" spans="2:15" ht="12.75">
      <c r="B319">
        <f t="shared" si="35"/>
        <v>264</v>
      </c>
      <c r="C319" s="7">
        <f t="shared" si="38"/>
        <v>6.25</v>
      </c>
      <c r="D319" s="39">
        <f t="shared" si="34"/>
        <v>61.185</v>
      </c>
      <c r="E319" s="32">
        <f t="shared" si="36"/>
        <v>0.09410364201430675</v>
      </c>
      <c r="F319" s="32">
        <f t="shared" si="37"/>
        <v>5.674348749354293</v>
      </c>
      <c r="N319" s="55"/>
      <c r="O319" s="54"/>
    </row>
    <row r="320" spans="2:15" ht="12.75">
      <c r="B320">
        <f t="shared" si="35"/>
        <v>265</v>
      </c>
      <c r="C320" s="7">
        <f t="shared" si="38"/>
        <v>6.25</v>
      </c>
      <c r="D320" s="39">
        <f t="shared" si="34"/>
        <v>61.185</v>
      </c>
      <c r="E320" s="32">
        <f t="shared" si="36"/>
        <v>0.09427970656648504</v>
      </c>
      <c r="F320" s="32">
        <f t="shared" si="37"/>
        <v>5.685121258979321</v>
      </c>
      <c r="N320" s="55"/>
      <c r="O320" s="54"/>
    </row>
    <row r="321" spans="2:15" ht="12.75">
      <c r="B321">
        <f t="shared" si="35"/>
        <v>266</v>
      </c>
      <c r="C321" s="7">
        <f t="shared" si="38"/>
        <v>6.097560975609756</v>
      </c>
      <c r="D321" s="39">
        <f t="shared" si="34"/>
        <v>59.69268292682927</v>
      </c>
      <c r="E321" s="32">
        <f t="shared" si="36"/>
        <v>0.09445543813133032</v>
      </c>
      <c r="F321" s="32">
        <f t="shared" si="37"/>
        <v>5.695611147559866</v>
      </c>
      <c r="N321" s="55"/>
      <c r="O321" s="54"/>
    </row>
    <row r="322" spans="2:15" ht="12.75">
      <c r="B322">
        <f t="shared" si="35"/>
        <v>267</v>
      </c>
      <c r="C322" s="7">
        <f t="shared" si="38"/>
        <v>6.25</v>
      </c>
      <c r="D322" s="39">
        <f t="shared" si="34"/>
        <v>61.185</v>
      </c>
      <c r="E322" s="32">
        <f t="shared" si="36"/>
        <v>0.0946308506753583</v>
      </c>
      <c r="F322" s="32">
        <f t="shared" si="37"/>
        <v>5.706343764066218</v>
      </c>
      <c r="N322" s="55"/>
      <c r="O322" s="54"/>
    </row>
    <row r="323" spans="2:15" ht="12.75">
      <c r="B323">
        <f t="shared" si="35"/>
        <v>268</v>
      </c>
      <c r="C323" s="7">
        <f t="shared" si="38"/>
        <v>6.410256410256411</v>
      </c>
      <c r="D323" s="39">
        <f t="shared" si="34"/>
        <v>62.753846153846155</v>
      </c>
      <c r="E323" s="32">
        <f t="shared" si="36"/>
        <v>0.09480592990252854</v>
      </c>
      <c r="F323" s="32">
        <f t="shared" si="37"/>
        <v>5.717330658952793</v>
      </c>
      <c r="N323" s="55"/>
      <c r="O323" s="54"/>
    </row>
    <row r="324" spans="2:15" ht="12.75">
      <c r="B324">
        <f t="shared" si="35"/>
        <v>269</v>
      </c>
      <c r="C324" s="7">
        <f t="shared" si="38"/>
        <v>6.510416666666667</v>
      </c>
      <c r="D324" s="39">
        <f t="shared" si="34"/>
        <v>63.734375</v>
      </c>
      <c r="E324" s="32">
        <f t="shared" si="36"/>
        <v>0.09498066913014605</v>
      </c>
      <c r="F324" s="32">
        <f t="shared" si="37"/>
        <v>5.728467554412978</v>
      </c>
      <c r="N324" s="55"/>
      <c r="O324" s="54"/>
    </row>
    <row r="325" spans="2:15" ht="12.75">
      <c r="B325">
        <f t="shared" si="35"/>
        <v>270</v>
      </c>
      <c r="C325" s="7">
        <f t="shared" si="38"/>
        <v>6.756756756756756</v>
      </c>
      <c r="D325" s="39">
        <f t="shared" si="34"/>
        <v>66.14594594594594</v>
      </c>
      <c r="E325" s="32">
        <f t="shared" si="36"/>
        <v>0.09515506669208214</v>
      </c>
      <c r="F325" s="32">
        <f t="shared" si="37"/>
        <v>5.740003246117907</v>
      </c>
      <c r="N325" s="55"/>
      <c r="O325" s="54"/>
    </row>
    <row r="326" spans="1:15" ht="12.75">
      <c r="A326" s="19"/>
      <c r="B326">
        <f t="shared" si="35"/>
        <v>271</v>
      </c>
      <c r="C326" s="7">
        <f t="shared" si="38"/>
        <v>6.684491978609625</v>
      </c>
      <c r="D326" s="65">
        <f t="shared" si="34"/>
        <v>65.43850267379679</v>
      </c>
      <c r="E326" s="36">
        <f t="shared" si="36"/>
        <v>0.09532910809298029</v>
      </c>
      <c r="F326" s="36">
        <f t="shared" si="37"/>
        <v>5.751392254795932</v>
      </c>
      <c r="G326" s="36"/>
      <c r="H326" s="36"/>
      <c r="N326" s="55"/>
      <c r="O326" s="54"/>
    </row>
    <row r="327" spans="2:15" ht="12.75">
      <c r="B327">
        <f t="shared" si="35"/>
        <v>272</v>
      </c>
      <c r="C327" s="7">
        <f t="shared" si="38"/>
        <v>6.578947368421053</v>
      </c>
      <c r="D327" s="39">
        <f t="shared" si="34"/>
        <v>64.40526315789474</v>
      </c>
      <c r="E327" s="32">
        <f t="shared" si="36"/>
        <v>0.095502807393703</v>
      </c>
      <c r="F327" s="32">
        <f t="shared" si="37"/>
        <v>5.762579403969321</v>
      </c>
      <c r="O327" s="54"/>
    </row>
    <row r="328" spans="2:15" ht="12.75">
      <c r="B328">
        <f t="shared" si="35"/>
        <v>273</v>
      </c>
      <c r="C328" s="7">
        <f t="shared" si="38"/>
        <v>6.578947368421053</v>
      </c>
      <c r="D328" s="39">
        <f t="shared" si="34"/>
        <v>64.40526315789474</v>
      </c>
      <c r="E328" s="32">
        <f t="shared" si="36"/>
        <v>0.09567617283672737</v>
      </c>
      <c r="F328" s="32">
        <f t="shared" si="37"/>
        <v>5.773745050949791</v>
      </c>
      <c r="O328" s="54"/>
    </row>
    <row r="329" spans="2:15" ht="12.75">
      <c r="B329">
        <f t="shared" si="35"/>
        <v>274</v>
      </c>
      <c r="C329" s="7">
        <f t="shared" si="38"/>
        <v>6.578947368421053</v>
      </c>
      <c r="D329" s="39">
        <f t="shared" si="34"/>
        <v>64.40526315789474</v>
      </c>
      <c r="E329" s="32">
        <f t="shared" si="36"/>
        <v>0.0958492036607676</v>
      </c>
      <c r="F329" s="32">
        <f t="shared" si="37"/>
        <v>5.784889146706529</v>
      </c>
      <c r="O329" s="54"/>
    </row>
    <row r="330" spans="2:15" ht="12.75">
      <c r="B330">
        <f t="shared" si="35"/>
        <v>275</v>
      </c>
      <c r="C330" s="7">
        <f t="shared" si="38"/>
        <v>6.578947368421053</v>
      </c>
      <c r="D330" s="39">
        <f t="shared" si="34"/>
        <v>64.40526315789474</v>
      </c>
      <c r="E330" s="32">
        <f t="shared" si="36"/>
        <v>0.09602190179595745</v>
      </c>
      <c r="F330" s="32">
        <f t="shared" si="37"/>
        <v>5.796011815550309</v>
      </c>
      <c r="O330" s="54"/>
    </row>
    <row r="331" spans="2:15" ht="12.75">
      <c r="B331">
        <f t="shared" si="35"/>
        <v>276</v>
      </c>
      <c r="C331" s="7">
        <f t="shared" si="38"/>
        <v>6.7934782608695645</v>
      </c>
      <c r="D331" s="39">
        <f t="shared" si="34"/>
        <v>66.50543478260869</v>
      </c>
      <c r="E331" s="32">
        <f t="shared" si="36"/>
        <v>0.0961942691539462</v>
      </c>
      <c r="F331" s="32">
        <f t="shared" si="37"/>
        <v>5.807475181635681</v>
      </c>
      <c r="O331" s="54"/>
    </row>
    <row r="332" spans="2:15" ht="12.75">
      <c r="B332">
        <f t="shared" si="35"/>
        <v>277</v>
      </c>
      <c r="C332" s="7">
        <f t="shared" si="38"/>
        <v>6.756756756756756</v>
      </c>
      <c r="D332" s="39">
        <f t="shared" si="34"/>
        <v>66.14594594594594</v>
      </c>
      <c r="E332" s="32">
        <f t="shared" si="36"/>
        <v>0.09636629158430829</v>
      </c>
      <c r="F332" s="32">
        <f t="shared" si="37"/>
        <v>5.818853768015901</v>
      </c>
      <c r="O332" s="54"/>
    </row>
    <row r="333" spans="2:15" ht="12.75">
      <c r="B333">
        <f t="shared" si="35"/>
        <v>278</v>
      </c>
      <c r="C333" s="7">
        <f t="shared" si="38"/>
        <v>6.25</v>
      </c>
      <c r="D333" s="39">
        <f t="shared" si="34"/>
        <v>61.185</v>
      </c>
      <c r="E333" s="32">
        <f t="shared" si="36"/>
        <v>0.09653797919836699</v>
      </c>
      <c r="F333" s="32">
        <f t="shared" si="37"/>
        <v>5.829358474682083</v>
      </c>
      <c r="O333" s="54"/>
    </row>
    <row r="334" spans="1:15" ht="12.75">
      <c r="A334" s="17"/>
      <c r="B334" s="17">
        <f t="shared" si="35"/>
        <v>279</v>
      </c>
      <c r="C334" s="18">
        <f t="shared" si="38"/>
        <v>5.9523809523809526</v>
      </c>
      <c r="D334" s="40">
        <f t="shared" si="34"/>
        <v>58.27142857142857</v>
      </c>
      <c r="E334" s="35">
        <f t="shared" si="36"/>
        <v>0.09670937050159523</v>
      </c>
      <c r="F334" s="35">
        <f t="shared" si="37"/>
        <v>5.839345690765912</v>
      </c>
      <c r="G334" s="35"/>
      <c r="H334" s="35">
        <f>+F334*1000/12/25.4</f>
        <v>19.15795830303777</v>
      </c>
      <c r="O334" s="54"/>
    </row>
    <row r="335" spans="1:16" ht="12.75">
      <c r="A335">
        <v>15</v>
      </c>
      <c r="B335">
        <f t="shared" si="35"/>
        <v>280</v>
      </c>
      <c r="C335" s="7">
        <f>+Q12</f>
        <v>5</v>
      </c>
      <c r="D335" s="39">
        <f t="shared" si="34"/>
        <v>48.948</v>
      </c>
      <c r="E335" s="32">
        <f t="shared" si="36"/>
        <v>0.09688047648488543</v>
      </c>
      <c r="F335" s="32">
        <f t="shared" si="37"/>
        <v>5.847720986436001</v>
      </c>
      <c r="O335" s="54"/>
      <c r="P335" s="53"/>
    </row>
    <row r="336" spans="2:16" ht="12.75">
      <c r="B336">
        <f t="shared" si="35"/>
        <v>281</v>
      </c>
      <c r="C336" s="7">
        <f aca="true" t="shared" si="39" ref="C336:C354">+Q13</f>
        <v>5.434782608695652</v>
      </c>
      <c r="D336" s="39">
        <f t="shared" si="34"/>
        <v>53.20434782608696</v>
      </c>
      <c r="E336" s="32">
        <f t="shared" si="36"/>
        <v>0.09705136106092264</v>
      </c>
      <c r="F336" s="32">
        <f t="shared" si="37"/>
        <v>5.8568127888575985</v>
      </c>
      <c r="O336" s="54"/>
      <c r="P336" s="53"/>
    </row>
    <row r="337" spans="2:16" ht="12.75">
      <c r="B337">
        <f t="shared" si="35"/>
        <v>282</v>
      </c>
      <c r="C337" s="7">
        <f t="shared" si="39"/>
        <v>5.319148936170213</v>
      </c>
      <c r="D337" s="39">
        <f t="shared" si="34"/>
        <v>52.07234042553191</v>
      </c>
      <c r="E337" s="32">
        <f t="shared" si="36"/>
        <v>0.09722197018127392</v>
      </c>
      <c r="F337" s="32">
        <f t="shared" si="37"/>
        <v>5.865696805052231</v>
      </c>
      <c r="O337" s="54"/>
      <c r="P337" s="53"/>
    </row>
    <row r="338" spans="2:16" ht="12.75">
      <c r="B338">
        <f t="shared" si="35"/>
        <v>283</v>
      </c>
      <c r="C338" s="7">
        <f t="shared" si="39"/>
        <v>5.681818181818182</v>
      </c>
      <c r="D338" s="39">
        <f t="shared" si="34"/>
        <v>55.622727272727275</v>
      </c>
      <c r="E338" s="32">
        <f t="shared" si="36"/>
        <v>0.09739232409687228</v>
      </c>
      <c r="F338" s="32">
        <f t="shared" si="37"/>
        <v>5.8751723544394</v>
      </c>
      <c r="O338" s="54"/>
      <c r="P338" s="53"/>
    </row>
    <row r="339" spans="2:16" ht="12.75">
      <c r="B339">
        <f t="shared" si="35"/>
        <v>284</v>
      </c>
      <c r="C339" s="7">
        <f t="shared" si="39"/>
        <v>6.25</v>
      </c>
      <c r="D339" s="39">
        <f t="shared" si="34"/>
        <v>61.185</v>
      </c>
      <c r="E339" s="32">
        <f t="shared" si="36"/>
        <v>0.09756239495116946</v>
      </c>
      <c r="F339" s="32">
        <f t="shared" si="37"/>
        <v>5.8855781396595725</v>
      </c>
      <c r="O339" s="54"/>
      <c r="P339" s="53"/>
    </row>
    <row r="340" spans="2:16" ht="12.75">
      <c r="B340">
        <f t="shared" si="35"/>
        <v>285</v>
      </c>
      <c r="C340" s="7">
        <f t="shared" si="39"/>
        <v>6.25</v>
      </c>
      <c r="D340" s="39">
        <f t="shared" si="34"/>
        <v>61.185</v>
      </c>
      <c r="E340" s="32">
        <f t="shared" si="36"/>
        <v>0.09773215200446722</v>
      </c>
      <c r="F340" s="32">
        <f t="shared" si="37"/>
        <v>5.895964724965596</v>
      </c>
      <c r="O340" s="54"/>
      <c r="P340" s="53"/>
    </row>
    <row r="341" spans="2:16" ht="12.75">
      <c r="B341">
        <f t="shared" si="35"/>
        <v>286</v>
      </c>
      <c r="C341" s="7">
        <f t="shared" si="39"/>
        <v>6.097560975609756</v>
      </c>
      <c r="D341" s="39">
        <f t="shared" si="34"/>
        <v>59.69268292682927</v>
      </c>
      <c r="E341" s="32">
        <f t="shared" si="36"/>
        <v>0.0979016105318648</v>
      </c>
      <c r="F341" s="32">
        <f t="shared" si="37"/>
        <v>5.906080159110788</v>
      </c>
      <c r="O341" s="54"/>
      <c r="P341" s="53"/>
    </row>
    <row r="342" spans="2:16" ht="12.75">
      <c r="B342">
        <f t="shared" si="35"/>
        <v>287</v>
      </c>
      <c r="C342" s="7">
        <f t="shared" si="39"/>
        <v>6.25</v>
      </c>
      <c r="D342" s="39">
        <f t="shared" si="34"/>
        <v>61.185</v>
      </c>
      <c r="E342" s="32">
        <f t="shared" si="36"/>
        <v>0.09807078294259185</v>
      </c>
      <c r="F342" s="32">
        <f t="shared" si="37"/>
        <v>5.916430973061122</v>
      </c>
      <c r="O342" s="54"/>
      <c r="P342" s="53"/>
    </row>
    <row r="343" spans="1:16" ht="12.75">
      <c r="A343" s="19"/>
      <c r="B343">
        <f t="shared" si="35"/>
        <v>288</v>
      </c>
      <c r="C343" s="7">
        <f t="shared" si="39"/>
        <v>6.410256410256411</v>
      </c>
      <c r="D343" s="65">
        <f t="shared" si="34"/>
        <v>62.753846153846155</v>
      </c>
      <c r="E343" s="36">
        <f t="shared" si="36"/>
        <v>0.09823965629904508</v>
      </c>
      <c r="F343" s="36">
        <f t="shared" si="37"/>
        <v>5.927028425691472</v>
      </c>
      <c r="G343" s="36"/>
      <c r="H343" s="36"/>
      <c r="O343" s="54"/>
      <c r="P343" s="53"/>
    </row>
    <row r="344" spans="2:16" ht="12.75">
      <c r="B344">
        <f t="shared" si="35"/>
        <v>289</v>
      </c>
      <c r="C344" s="7">
        <f t="shared" si="39"/>
        <v>6.510416666666667</v>
      </c>
      <c r="D344" s="39">
        <f t="shared" si="34"/>
        <v>63.734375</v>
      </c>
      <c r="E344" s="32">
        <f t="shared" si="36"/>
        <v>0.09840822448290958</v>
      </c>
      <c r="F344" s="32">
        <f t="shared" si="37"/>
        <v>5.937772013534961</v>
      </c>
      <c r="P344" s="53"/>
    </row>
    <row r="345" spans="2:16" ht="12.75">
      <c r="B345">
        <f t="shared" si="35"/>
        <v>290</v>
      </c>
      <c r="C345" s="7">
        <f t="shared" si="39"/>
        <v>6.756756756756756</v>
      </c>
      <c r="D345" s="39">
        <f t="shared" si="34"/>
        <v>66.14594594594594</v>
      </c>
      <c r="E345" s="32">
        <f t="shared" si="36"/>
        <v>0.09857648587408994</v>
      </c>
      <c r="F345" s="32">
        <f t="shared" si="37"/>
        <v>5.948901822420768</v>
      </c>
      <c r="P345" s="53"/>
    </row>
    <row r="346" spans="2:16" ht="12.75">
      <c r="B346">
        <f t="shared" si="35"/>
        <v>291</v>
      </c>
      <c r="C346" s="7">
        <f t="shared" si="39"/>
        <v>6.684491978609625</v>
      </c>
      <c r="D346" s="39">
        <f t="shared" si="34"/>
        <v>65.43850267379679</v>
      </c>
      <c r="E346" s="32">
        <f t="shared" si="36"/>
        <v>0.09874442732425277</v>
      </c>
      <c r="F346" s="32">
        <f t="shared" si="37"/>
        <v>5.959891659456289</v>
      </c>
      <c r="P346" s="53"/>
    </row>
    <row r="347" spans="2:16" ht="12.75">
      <c r="B347">
        <f t="shared" si="35"/>
        <v>292</v>
      </c>
      <c r="C347" s="7">
        <f t="shared" si="39"/>
        <v>6.578947368421053</v>
      </c>
      <c r="D347" s="39">
        <f t="shared" si="34"/>
        <v>64.40526315789474</v>
      </c>
      <c r="E347" s="32">
        <f t="shared" si="36"/>
        <v>0.09891206133643003</v>
      </c>
      <c r="F347" s="32">
        <f t="shared" si="37"/>
        <v>5.970688172124779</v>
      </c>
      <c r="P347" s="53"/>
    </row>
    <row r="348" spans="2:16" ht="12.75">
      <c r="B348">
        <f t="shared" si="35"/>
        <v>293</v>
      </c>
      <c r="C348" s="7">
        <f t="shared" si="39"/>
        <v>6.578947368421053</v>
      </c>
      <c r="D348" s="39">
        <f t="shared" si="34"/>
        <v>64.40526315789474</v>
      </c>
      <c r="E348" s="32">
        <f t="shared" si="36"/>
        <v>0.09907939519770557</v>
      </c>
      <c r="F348" s="32">
        <f t="shared" si="37"/>
        <v>5.981465353495457</v>
      </c>
      <c r="P348" s="53"/>
    </row>
    <row r="349" spans="2:16" ht="12.75">
      <c r="B349">
        <f t="shared" si="35"/>
        <v>294</v>
      </c>
      <c r="C349" s="7">
        <f t="shared" si="39"/>
        <v>6.578947368421053</v>
      </c>
      <c r="D349" s="39">
        <f t="shared" si="34"/>
        <v>64.40526315789474</v>
      </c>
      <c r="E349" s="32">
        <f t="shared" si="36"/>
        <v>0.09924642810482602</v>
      </c>
      <c r="F349" s="32">
        <f t="shared" si="37"/>
        <v>5.992223151834578</v>
      </c>
      <c r="P349" s="53"/>
    </row>
    <row r="350" spans="2:16" ht="12.75">
      <c r="B350">
        <f t="shared" si="35"/>
        <v>295</v>
      </c>
      <c r="C350" s="7">
        <f t="shared" si="39"/>
        <v>6.578947368421053</v>
      </c>
      <c r="D350" s="39">
        <f t="shared" si="34"/>
        <v>64.40526315789474</v>
      </c>
      <c r="E350" s="32">
        <f t="shared" si="36"/>
        <v>0.0994131616757948</v>
      </c>
      <c r="F350" s="32">
        <f t="shared" si="37"/>
        <v>6.002961671350078</v>
      </c>
      <c r="P350" s="53"/>
    </row>
    <row r="351" spans="2:16" ht="12.75">
      <c r="B351">
        <f t="shared" si="35"/>
        <v>296</v>
      </c>
      <c r="C351" s="7">
        <f t="shared" si="39"/>
        <v>6.7934782608695645</v>
      </c>
      <c r="D351" s="39">
        <f t="shared" si="34"/>
        <v>66.50543478260869</v>
      </c>
      <c r="E351" s="32">
        <f t="shared" si="36"/>
        <v>0.09957959751416907</v>
      </c>
      <c r="F351" s="32">
        <f t="shared" si="37"/>
        <v>6.014030559144567</v>
      </c>
      <c r="P351" s="53"/>
    </row>
    <row r="352" spans="2:16" ht="12.75">
      <c r="B352">
        <f t="shared" si="35"/>
        <v>297</v>
      </c>
      <c r="C352" s="7">
        <f t="shared" si="39"/>
        <v>6.756756756756756</v>
      </c>
      <c r="D352" s="39">
        <f t="shared" si="34"/>
        <v>66.14594594594594</v>
      </c>
      <c r="E352" s="32">
        <f t="shared" si="36"/>
        <v>0.09974572275997073</v>
      </c>
      <c r="F352" s="32">
        <f t="shared" si="37"/>
        <v>6.025019070673621</v>
      </c>
      <c r="P352" s="53"/>
    </row>
    <row r="353" spans="2:16" ht="12.75">
      <c r="B353">
        <f t="shared" si="35"/>
        <v>298</v>
      </c>
      <c r="C353" s="7">
        <f t="shared" si="39"/>
        <v>6.25</v>
      </c>
      <c r="D353" s="39">
        <f t="shared" si="34"/>
        <v>61.185</v>
      </c>
      <c r="E353" s="32">
        <f t="shared" si="36"/>
        <v>0.0999115463971928</v>
      </c>
      <c r="F353" s="32">
        <f t="shared" si="37"/>
        <v>6.035164989917053</v>
      </c>
      <c r="P353" s="53"/>
    </row>
    <row r="354" spans="1:16" ht="12.75">
      <c r="A354" s="17"/>
      <c r="B354" s="17">
        <f t="shared" si="35"/>
        <v>299</v>
      </c>
      <c r="C354" s="18">
        <f t="shared" si="39"/>
        <v>5.9523809523809526</v>
      </c>
      <c r="D354" s="40">
        <f t="shared" si="34"/>
        <v>58.27142857142857</v>
      </c>
      <c r="E354" s="35">
        <f t="shared" si="36"/>
        <v>0.10007710301280343</v>
      </c>
      <c r="F354" s="35">
        <f t="shared" si="37"/>
        <v>6.044812210418136</v>
      </c>
      <c r="G354" s="35"/>
      <c r="H354" s="35">
        <f>+F354*1000/12/25.4</f>
        <v>19.83206105780228</v>
      </c>
      <c r="P354" s="53"/>
    </row>
    <row r="355" spans="1:16" ht="12.75">
      <c r="A355">
        <v>16</v>
      </c>
      <c r="B355">
        <f t="shared" si="35"/>
        <v>300</v>
      </c>
      <c r="C355" s="7">
        <f>+Q12</f>
        <v>5</v>
      </c>
      <c r="D355" s="39">
        <f t="shared" si="34"/>
        <v>48.948</v>
      </c>
      <c r="E355" s="32">
        <f t="shared" si="36"/>
        <v>0.1002424024239366</v>
      </c>
      <c r="F355" s="32">
        <f t="shared" si="37"/>
        <v>6.052903285994282</v>
      </c>
      <c r="P355" s="53"/>
    </row>
    <row r="356" spans="2:16" ht="12.75">
      <c r="B356">
        <f t="shared" si="35"/>
        <v>301</v>
      </c>
      <c r="C356" s="7">
        <f aca="true" t="shared" si="40" ref="C356:C374">+Q13</f>
        <v>5.434782608695652</v>
      </c>
      <c r="D356" s="39">
        <f t="shared" si="34"/>
        <v>53.20434782608696</v>
      </c>
      <c r="E356" s="32">
        <f t="shared" si="36"/>
        <v>0.10040750218551751</v>
      </c>
      <c r="F356" s="32">
        <f t="shared" si="37"/>
        <v>6.061687311135437</v>
      </c>
      <c r="P356" s="53"/>
    </row>
    <row r="357" spans="2:16" ht="12.75">
      <c r="B357">
        <f t="shared" si="35"/>
        <v>302</v>
      </c>
      <c r="C357" s="7">
        <f t="shared" si="40"/>
        <v>5.319148936170213</v>
      </c>
      <c r="D357" s="39">
        <f t="shared" si="34"/>
        <v>52.07234042553191</v>
      </c>
      <c r="E357" s="32">
        <f aca="true" t="shared" si="41" ref="E357:E374">E356+(SQRT(F356*F356+2*D356*0.001)-F356)/D356</f>
        <v>0.10057235348999627</v>
      </c>
      <c r="F357" s="32">
        <f aca="true" t="shared" si="42" ref="F357:F374">+F356+D357*(E357-E356)</f>
        <v>6.070271504381847</v>
      </c>
      <c r="P357" s="53"/>
    </row>
    <row r="358" spans="2:16" ht="12.75">
      <c r="B358">
        <f t="shared" si="35"/>
        <v>303</v>
      </c>
      <c r="C358" s="7">
        <f t="shared" si="40"/>
        <v>5.681818181818182</v>
      </c>
      <c r="D358" s="39">
        <f t="shared" si="34"/>
        <v>55.622727272727275</v>
      </c>
      <c r="E358" s="32">
        <f t="shared" si="41"/>
        <v>0.10073697453154151</v>
      </c>
      <c r="F358" s="32">
        <f t="shared" si="42"/>
        <v>6.0794281756790705</v>
      </c>
      <c r="P358" s="53"/>
    </row>
    <row r="359" spans="2:16" ht="12.75">
      <c r="B359">
        <f t="shared" si="35"/>
        <v>304</v>
      </c>
      <c r="C359" s="7">
        <f t="shared" si="40"/>
        <v>6.25</v>
      </c>
      <c r="D359" s="39">
        <f t="shared" si="34"/>
        <v>61.185</v>
      </c>
      <c r="E359" s="32">
        <f t="shared" si="41"/>
        <v>0.10090134009656519</v>
      </c>
      <c r="F359" s="32">
        <f t="shared" si="42"/>
        <v>6.089484882775045</v>
      </c>
      <c r="P359" s="53"/>
    </row>
    <row r="360" spans="1:16" ht="12.75">
      <c r="A360" s="19"/>
      <c r="B360">
        <f t="shared" si="35"/>
        <v>305</v>
      </c>
      <c r="C360" s="7">
        <f t="shared" si="40"/>
        <v>6.25</v>
      </c>
      <c r="D360" s="39">
        <f t="shared" si="34"/>
        <v>61.185</v>
      </c>
      <c r="E360" s="32">
        <f t="shared" si="41"/>
        <v>0.1010654223429062</v>
      </c>
      <c r="F360" s="32">
        <f t="shared" si="42"/>
        <v>6.099524255017419</v>
      </c>
      <c r="H360" s="36"/>
      <c r="P360" s="53"/>
    </row>
    <row r="361" spans="2:16" ht="12.75">
      <c r="B361">
        <f t="shared" si="35"/>
        <v>306</v>
      </c>
      <c r="C361" s="7">
        <f t="shared" si="40"/>
        <v>6.097560975609756</v>
      </c>
      <c r="D361" s="39">
        <f t="shared" si="34"/>
        <v>59.69268292682927</v>
      </c>
      <c r="E361" s="32">
        <f t="shared" si="41"/>
        <v>0.10122923496524885</v>
      </c>
      <c r="F361" s="32">
        <f t="shared" si="42"/>
        <v>6.109302669942331</v>
      </c>
      <c r="P361" s="53"/>
    </row>
    <row r="362" spans="2:16" ht="12.75">
      <c r="B362">
        <f t="shared" si="35"/>
        <v>307</v>
      </c>
      <c r="C362" s="7">
        <f t="shared" si="40"/>
        <v>6.25</v>
      </c>
      <c r="D362" s="39">
        <f t="shared" si="34"/>
        <v>61.185</v>
      </c>
      <c r="E362" s="32">
        <f t="shared" si="41"/>
        <v>0.10139278908359126</v>
      </c>
      <c r="F362" s="32">
        <f t="shared" si="42"/>
        <v>6.1193097286731115</v>
      </c>
      <c r="P362" s="53"/>
    </row>
    <row r="363" spans="2:16" ht="12.75">
      <c r="B363">
        <f t="shared" si="35"/>
        <v>308</v>
      </c>
      <c r="C363" s="7">
        <f t="shared" si="40"/>
        <v>6.410256410256411</v>
      </c>
      <c r="D363" s="39">
        <f t="shared" si="34"/>
        <v>62.753846153846155</v>
      </c>
      <c r="E363" s="32">
        <f t="shared" si="41"/>
        <v>0.1015560729177138</v>
      </c>
      <c r="F363" s="32">
        <f t="shared" si="42"/>
        <v>6.129556417279048</v>
      </c>
      <c r="P363" s="53"/>
    </row>
    <row r="364" spans="2:16" ht="12.75">
      <c r="B364">
        <f t="shared" si="35"/>
        <v>309</v>
      </c>
      <c r="C364" s="7">
        <f t="shared" si="40"/>
        <v>6.510416666666667</v>
      </c>
      <c r="D364" s="39">
        <f t="shared" si="34"/>
        <v>63.734375</v>
      </c>
      <c r="E364" s="32">
        <f t="shared" si="41"/>
        <v>0.1017190808415271</v>
      </c>
      <c r="F364" s="32">
        <f t="shared" si="42"/>
        <v>6.139945625423336</v>
      </c>
      <c r="P364" s="53"/>
    </row>
    <row r="365" spans="2:16" ht="12.75">
      <c r="B365">
        <f t="shared" si="35"/>
        <v>310</v>
      </c>
      <c r="C365" s="7">
        <f t="shared" si="40"/>
        <v>6.756756756756756</v>
      </c>
      <c r="D365" s="39">
        <f t="shared" si="34"/>
        <v>66.14594594594594</v>
      </c>
      <c r="E365" s="32">
        <f t="shared" si="41"/>
        <v>0.10188181129218628</v>
      </c>
      <c r="F365" s="32">
        <f t="shared" si="42"/>
        <v>6.150709585016397</v>
      </c>
      <c r="P365" s="53"/>
    </row>
    <row r="366" spans="2:16" ht="12.75">
      <c r="B366">
        <f t="shared" si="35"/>
        <v>311</v>
      </c>
      <c r="C366" s="7">
        <f t="shared" si="40"/>
        <v>6.684491978609625</v>
      </c>
      <c r="D366" s="39">
        <f t="shared" si="34"/>
        <v>65.43850267379679</v>
      </c>
      <c r="E366" s="32">
        <f t="shared" si="41"/>
        <v>0.10204425227354894</v>
      </c>
      <c r="F366" s="32">
        <f t="shared" si="42"/>
        <v>6.161339479609632</v>
      </c>
      <c r="P366" s="53"/>
    </row>
    <row r="367" spans="2:16" ht="12.75">
      <c r="B367">
        <f t="shared" si="35"/>
        <v>312</v>
      </c>
      <c r="C367" s="7">
        <f t="shared" si="40"/>
        <v>6.578947368421053</v>
      </c>
      <c r="D367" s="39">
        <f t="shared" si="34"/>
        <v>64.40526315789474</v>
      </c>
      <c r="E367" s="32">
        <f t="shared" si="41"/>
        <v>0.10220641499699094</v>
      </c>
      <c r="F367" s="32">
        <f t="shared" si="42"/>
        <v>6.1717836124873156</v>
      </c>
      <c r="P367" s="53"/>
    </row>
    <row r="368" spans="2:16" ht="12.75">
      <c r="B368">
        <f t="shared" si="35"/>
        <v>313</v>
      </c>
      <c r="C368" s="7">
        <f t="shared" si="40"/>
        <v>6.578947368421053</v>
      </c>
      <c r="D368" s="39">
        <f t="shared" si="34"/>
        <v>64.40526315789474</v>
      </c>
      <c r="E368" s="32">
        <f t="shared" si="41"/>
        <v>0.102368305963057</v>
      </c>
      <c r="F368" s="32">
        <f t="shared" si="42"/>
        <v>6.182210242759686</v>
      </c>
      <c r="P368" s="53"/>
    </row>
    <row r="369" spans="2:16" ht="12.75">
      <c r="B369">
        <f t="shared" si="35"/>
        <v>314</v>
      </c>
      <c r="C369" s="7">
        <f t="shared" si="40"/>
        <v>6.578947368421053</v>
      </c>
      <c r="D369" s="39">
        <f t="shared" si="34"/>
        <v>64.40526315789474</v>
      </c>
      <c r="E369" s="32">
        <f t="shared" si="41"/>
        <v>0.10252992435062784</v>
      </c>
      <c r="F369" s="32">
        <f t="shared" si="42"/>
        <v>6.1926193175423405</v>
      </c>
      <c r="P369" s="53"/>
    </row>
    <row r="370" spans="2:16" ht="12.75">
      <c r="B370">
        <f t="shared" si="35"/>
        <v>315</v>
      </c>
      <c r="C370" s="7">
        <f t="shared" si="40"/>
        <v>6.578947368421053</v>
      </c>
      <c r="D370" s="39">
        <f t="shared" si="34"/>
        <v>64.40526315789474</v>
      </c>
      <c r="E370" s="32">
        <f t="shared" si="41"/>
        <v>0.10269127153191931</v>
      </c>
      <c r="F370" s="32">
        <f t="shared" si="42"/>
        <v>6.203010925213203</v>
      </c>
      <c r="P370" s="53"/>
    </row>
    <row r="371" spans="2:16" ht="12.75">
      <c r="B371">
        <f t="shared" si="35"/>
        <v>316</v>
      </c>
      <c r="C371" s="7">
        <f t="shared" si="40"/>
        <v>6.7934782608695645</v>
      </c>
      <c r="D371" s="39">
        <f t="shared" si="34"/>
        <v>66.50543478260869</v>
      </c>
      <c r="E371" s="32">
        <f t="shared" si="41"/>
        <v>0.10285234886767242</v>
      </c>
      <c r="F371" s="32">
        <f t="shared" si="42"/>
        <v>6.213723443461087</v>
      </c>
      <c r="P371" s="53"/>
    </row>
    <row r="372" spans="2:16" ht="12.75">
      <c r="B372">
        <f t="shared" si="35"/>
        <v>317</v>
      </c>
      <c r="C372" s="7">
        <f t="shared" si="40"/>
        <v>6.756756756756756</v>
      </c>
      <c r="D372" s="39">
        <f t="shared" si="34"/>
        <v>66.14594594594594</v>
      </c>
      <c r="E372" s="32">
        <f t="shared" si="41"/>
        <v>0.10301314460490378</v>
      </c>
      <c r="F372" s="32">
        <f t="shared" si="42"/>
        <v>6.224359429604331</v>
      </c>
      <c r="P372" s="53"/>
    </row>
    <row r="373" spans="2:16" ht="12.75">
      <c r="B373">
        <f t="shared" si="35"/>
        <v>318</v>
      </c>
      <c r="C373" s="7">
        <f t="shared" si="40"/>
        <v>6.25</v>
      </c>
      <c r="D373" s="39">
        <f t="shared" si="34"/>
        <v>61.185</v>
      </c>
      <c r="E373" s="32">
        <f t="shared" si="41"/>
        <v>0.10317366679319823</v>
      </c>
      <c r="F373" s="32">
        <f t="shared" si="42"/>
        <v>6.234180979695127</v>
      </c>
      <c r="P373" s="53"/>
    </row>
    <row r="374" spans="1:16" ht="12.75">
      <c r="A374" s="17"/>
      <c r="B374" s="17">
        <f t="shared" si="35"/>
        <v>319</v>
      </c>
      <c r="C374" s="18">
        <f t="shared" si="40"/>
        <v>5.9523809523809526</v>
      </c>
      <c r="D374" s="40">
        <f t="shared" si="34"/>
        <v>58.27142857142857</v>
      </c>
      <c r="E374" s="35">
        <f t="shared" si="41"/>
        <v>0.10333394672290469</v>
      </c>
      <c r="F374" s="35">
        <f t="shared" si="42"/>
        <v>6.243520720170451</v>
      </c>
      <c r="G374" s="35"/>
      <c r="H374" s="35">
        <f>+F374*1000/12/25.4</f>
        <v>20.48399186407628</v>
      </c>
      <c r="P374" s="53"/>
    </row>
  </sheetData>
  <printOptions/>
  <pageMargins left="0.75" right="0.75" top="0.75" bottom="0.7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Coil Gun Analysis</dc:title>
  <dc:subject>Magnetic Strength Profile</dc:subject>
  <dc:creator>Barry Hansen</dc:creator>
  <cp:keywords/>
  <dc:description/>
  <cp:lastModifiedBy>Barry Hansen</cp:lastModifiedBy>
  <cp:lastPrinted>1998-11-16T05:29:06Z</cp:lastPrinted>
  <dcterms:created xsi:type="dcterms:W3CDTF">1998-05-03T14:41:50Z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